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Поточні ремонти" sheetId="1" r:id="rId1"/>
  </sheets>
  <definedNames>
    <definedName name="_xlnm._FilterDatabase" localSheetId="0" hidden="1">'Поточні ремонти'!$A$4:$E$5</definedName>
    <definedName name="Z_0807BC37_3C63_4F33_8764_08C0EDADAA6D_.wvu.FilterData" localSheetId="0" hidden="1">'Поточні ремонти'!$A$4:$E$5</definedName>
    <definedName name="Z_0807BC37_3C63_4F33_8764_08C0EDADAA6D_.wvu.PrintTitles" localSheetId="0" hidden="1">'Поточні ремонти'!$4:$5</definedName>
    <definedName name="Z_0CAD288D_3D93_4121_9E18_6A575266150B_.wvu.FilterData" localSheetId="0" hidden="1">'Поточні ремонти'!$A$4:$E$5</definedName>
    <definedName name="Z_11C8950C_C858_4BB6_BC79_930FF6D55BCC_.wvu.FilterData" localSheetId="0" hidden="1">'Поточні ремонти'!$A$4:$E$5</definedName>
    <definedName name="Z_16975096_DC8E_414A_B222_F9DA7E392F75_.wvu.FilterData" localSheetId="0" hidden="1">'Поточні ремонти'!$A$4:$E$5</definedName>
    <definedName name="Z_187DDB91_9B1E_4122_8872_9C4988859E75_.wvu.FilterData" localSheetId="0" hidden="1">'Поточні ремонти'!$A$4:$E$5</definedName>
    <definedName name="Z_187DDB91_9B1E_4122_8872_9C4988859E75_.wvu.PrintTitles" localSheetId="0" hidden="1">'Поточні ремонти'!$4:$5</definedName>
    <definedName name="Z_19BB9D72_B118_4110_9712_49743BB4FC98_.wvu.FilterData" localSheetId="0" hidden="1">'Поточні ремонти'!$A$4:$E$5</definedName>
    <definedName name="Z_237E48EE_855D_4E22_A215_D7BA155C0632_.wvu.FilterData" localSheetId="0" hidden="1">'Поточні ремонти'!$A$4:$E$5</definedName>
    <definedName name="Z_237E48EE_855D_4E22_A215_D7BA155C0632_.wvu.PrintTitles" localSheetId="0" hidden="1">'Поточні ремонти'!$4:$5</definedName>
    <definedName name="Z_25D80E02_DE87_403B_A2BD_704FFA9D66DA_.wvu.FilterData" localSheetId="0" hidden="1">'Поточні ремонти'!$A$4:$E$5</definedName>
    <definedName name="Z_25D80E02_DE87_403B_A2BD_704FFA9D66DA_.wvu.PrintTitles" localSheetId="0" hidden="1">'Поточні ремонти'!$4:$5</definedName>
    <definedName name="Z_2FA3E694_4486_453E_8C06_066F3D392CFC_.wvu.FilterData" localSheetId="0" hidden="1">'Поточні ремонти'!$A$4:$E$5</definedName>
    <definedName name="Z_2FA3E694_4486_453E_8C06_066F3D392CFC_.wvu.PrintTitles" localSheetId="0" hidden="1">'Поточні ремонти'!$4:$5</definedName>
    <definedName name="Z_32F95FE8_F45C_4AA6_BC99_8ECED0648765_.wvu.FilterData" localSheetId="0" hidden="1">'Поточні ремонти'!$A$4:$E$5</definedName>
    <definedName name="Z_373C6CF9_23BB_4CF5_B1A6_873AA5A22ED1_.wvu.FilterData" localSheetId="0" hidden="1">'Поточні ремонти'!$A$4:$E$5</definedName>
    <definedName name="Z_3DF8BEC8_0E34_4D6A_B462_4EBEEDE944E0_.wvu.FilterData" localSheetId="0" hidden="1">'Поточні ремонти'!$A$4:$E$5</definedName>
    <definedName name="Z_436A1965_C17E_45AD_8476_CFF58DA45F66_.wvu.FilterData" localSheetId="0" hidden="1">'Поточні ремонти'!$A$4:$E$5</definedName>
    <definedName name="Z_436A1965_C17E_45AD_8476_CFF58DA45F66_.wvu.PrintTitles" localSheetId="0" hidden="1">'Поточні ремонти'!$4:$5</definedName>
    <definedName name="Z_4D494E37_21A4_41F8_BD77_D1C44D691FA4_.wvu.FilterData" localSheetId="0" hidden="1">'Поточні ремонти'!$A$4:$E$5</definedName>
    <definedName name="Z_4D494E37_21A4_41F8_BD77_D1C44D691FA4_.wvu.PrintTitles" localSheetId="0" hidden="1">'Поточні ремонти'!$4:$5</definedName>
    <definedName name="Z_51C58801_F2A5_4735_B500_4677902A49A3_.wvu.FilterData" localSheetId="0" hidden="1">'Поточні ремонти'!$A$4:$E$5</definedName>
    <definedName name="Z_582C30CF_2170_447E_B08C_D4CA48EA0942_.wvu.FilterData" localSheetId="0" hidden="1">'Поточні ремонти'!$A$4:$E$5</definedName>
    <definedName name="Z_592BCC2D_C80C_4ED6_BF39_105E1BEB677B_.wvu.FilterData" localSheetId="0" hidden="1">'Поточні ремонти'!$A$4:$E$5</definedName>
    <definedName name="Z_592BCC2D_C80C_4ED6_BF39_105E1BEB677B_.wvu.PrintTitles" localSheetId="0" hidden="1">'Поточні ремонти'!$4:$5</definedName>
    <definedName name="Z_5AD8CF9A_F737_40F1_BC4E_B08BE4CBD52F_.wvu.FilterData" localSheetId="0" hidden="1">'Поточні ремонти'!$A$4:$E$5</definedName>
    <definedName name="Z_6235BC21_3D25_4E8C_898E_855DDDDD2566_.wvu.FilterData" localSheetId="0" hidden="1">'Поточні ремонти'!$A$4:$E$5</definedName>
    <definedName name="Z_6235BC21_3D25_4E8C_898E_855DDDDD2566_.wvu.PrintTitles" localSheetId="0" hidden="1">'Поточні ремонти'!$4:$5</definedName>
    <definedName name="Z_63624039_79B7_4B53_8C9B_62AEAD1FE854_.wvu.FilterData" localSheetId="0" hidden="1">'Поточні ремонти'!$A$4:$E$5</definedName>
    <definedName name="Z_63624039_79B7_4B53_8C9B_62AEAD1FE854_.wvu.PrintTitles" localSheetId="0" hidden="1">'Поточні ремонти'!$4:$5</definedName>
    <definedName name="Z_6C44D0DE_ADF0_4756_855B_4978F9F90A71_.wvu.FilterData" localSheetId="0" hidden="1">'Поточні ремонти'!$A$4:$E$5</definedName>
    <definedName name="Z_6C4C0A1E_9F55_46A5_9256_CBEA636F78CA_.wvu.FilterData" localSheetId="0" hidden="1">'Поточні ремонти'!$A$4:$E$5</definedName>
    <definedName name="Z_6C4C0A1E_9F55_46A5_9256_CBEA636F78CA_.wvu.PrintTitles" localSheetId="0" hidden="1">'Поточні ремонти'!$4:$5</definedName>
    <definedName name="Z_7BB3E45E_9C2B_492C_ACA4_3228F7449709_.wvu.FilterData" localSheetId="0" hidden="1">'Поточні ремонти'!$A$4:$E$5</definedName>
    <definedName name="Z_7DFE9900_01DD_44C4_83B3_2BACF6626FCA_.wvu.FilterData" localSheetId="0" hidden="1">'Поточні ремонти'!$A$4:$E$5</definedName>
    <definedName name="Z_880B0293_1E83_4F03_A590_98BFE28A2EAD_.wvu.FilterData" localSheetId="0" hidden="1">'Поточні ремонти'!$A$4:$E$5</definedName>
    <definedName name="Z_880B0293_1E83_4F03_A590_98BFE28A2EAD_.wvu.PrintArea" localSheetId="0" hidden="1">'Поточні ремонти'!$A$2:$E$5</definedName>
    <definedName name="Z_880B0293_1E83_4F03_A590_98BFE28A2EAD_.wvu.PrintTitles" localSheetId="0" hidden="1">'Поточні ремонти'!$4:$5</definedName>
    <definedName name="Z_943409E6_526F_46BA_BC1E_5958E19D764B_.wvu.FilterData" localSheetId="0" hidden="1">'Поточні ремонти'!$A$4:$E$5</definedName>
    <definedName name="Z_94A2A2F5_7164_46C6_BF9F_AB5DAA84D213_.wvu.FilterData" localSheetId="0" hidden="1">'Поточні ремонти'!$A$4:$E$5</definedName>
    <definedName name="Z_94A2A2F5_7164_46C6_BF9F_AB5DAA84D213_.wvu.PrintTitles" localSheetId="0" hidden="1">'Поточні ремонти'!$4:$5</definedName>
    <definedName name="Z_9B348F59_60C9_4B35_8EF0_0CAA0A744718_.wvu.FilterData" localSheetId="0" hidden="1">'Поточні ремонти'!$A$4:$E$5</definedName>
    <definedName name="Z_AA6B1375_45E6_42B6_A6AB_8C595BF1C0B3_.wvu.FilterData" localSheetId="0" hidden="1">'Поточні ремонти'!$A$4:$E$5</definedName>
    <definedName name="Z_AA6B1375_45E6_42B6_A6AB_8C595BF1C0B3_.wvu.PrintArea" localSheetId="0" hidden="1">'Поточні ремонти'!$A$2:$E$5</definedName>
    <definedName name="Z_AA6B1375_45E6_42B6_A6AB_8C595BF1C0B3_.wvu.PrintTitles" localSheetId="0" hidden="1">'Поточні ремонти'!$4:$5</definedName>
    <definedName name="Z_B2B7808A_1DE3_4E8C_BA26_3C1F89D42E45_.wvu.FilterData" localSheetId="0" hidden="1">'Поточні ремонти'!$A$4:$E$5</definedName>
    <definedName name="Z_B2B7808A_1DE3_4E8C_BA26_3C1F89D42E45_.wvu.PrintTitles" localSheetId="0" hidden="1">'Поточні ремонти'!$4:$5</definedName>
    <definedName name="Z_C08C5C12_FFBC_4F4C_9138_5D34ADCEB223_.wvu.FilterData" localSheetId="0" hidden="1">'Поточні ремонти'!$A$4:$E$5</definedName>
    <definedName name="Z_C08C5C12_FFBC_4F4C_9138_5D34ADCEB223_.wvu.PrintTitles" localSheetId="0" hidden="1">'Поточні ремонти'!$4:$5</definedName>
    <definedName name="Z_C27955D4_807E_4F74_AF90_54AA294CBBAD_.wvu.FilterData" localSheetId="0" hidden="1">'Поточні ремонти'!$A$4:$E$5</definedName>
    <definedName name="Z_C431141F_117F_49C7_B3E7_D4961D1E781E_.wvu.FilterData" localSheetId="0" hidden="1">'Поточні ремонти'!$A$4:$E$5</definedName>
    <definedName name="Z_C431141F_117F_49C7_B3E7_D4961D1E781E_.wvu.PrintTitles" localSheetId="0" hidden="1">'Поточні ремонти'!$4:$5</definedName>
    <definedName name="Z_C4E1FC53_13AF_4353_A377_998BCF090C4C_.wvu.FilterData" localSheetId="0" hidden="1">'Поточні ремонти'!$A$4:$E$5</definedName>
    <definedName name="Z_C4E1FC53_13AF_4353_A377_998BCF090C4C_.wvu.PrintTitles" localSheetId="0" hidden="1">'Поточні ремонти'!$4:$5</definedName>
    <definedName name="Z_C6E63E91_D3BD_4244_BAC2_2378C38DF10F_.wvu.FilterData" localSheetId="0" hidden="1">'Поточні ремонти'!$A$4:$E$5</definedName>
    <definedName name="Z_D2F149E1_6EAF_4300_8424_5876416379E7_.wvu.FilterData" localSheetId="0" hidden="1">'Поточні ремонти'!$A$4:$E$5</definedName>
    <definedName name="Z_EED4C4C4_2768_4906_8D20_11DE2EB8B1AD_.wvu.FilterData" localSheetId="0" hidden="1">'Поточні ремонти'!$A$4:$E$5</definedName>
    <definedName name="Z_EED4C4C4_2768_4906_8D20_11DE2EB8B1AD_.wvu.PrintTitles" localSheetId="0" hidden="1">'Поточні ремонти'!$4:$5</definedName>
    <definedName name="_xlnm.Print_Titles" localSheetId="0">'Поточні ремонти'!$4:$5</definedName>
  </definedNames>
  <calcPr calcId="124519"/>
</workbook>
</file>

<file path=xl/calcChain.xml><?xml version="1.0" encoding="utf-8"?>
<calcChain xmlns="http://schemas.openxmlformats.org/spreadsheetml/2006/main">
  <c r="D20" i="1"/>
  <c r="D25"/>
  <c r="D33"/>
  <c r="D35"/>
  <c r="D46"/>
  <c r="D49"/>
  <c r="D51"/>
  <c r="D52"/>
  <c r="D122"/>
  <c r="D131"/>
  <c r="D158" s="1"/>
  <c r="D135"/>
  <c r="D137"/>
  <c r="D144" s="1"/>
  <c r="D139"/>
  <c r="D143"/>
  <c r="D153"/>
  <c r="D156"/>
  <c r="D157"/>
  <c r="D165"/>
  <c r="D183"/>
  <c r="D188"/>
  <c r="D199"/>
  <c r="D206"/>
  <c r="D212"/>
  <c r="D228"/>
  <c r="D242"/>
  <c r="D248"/>
  <c r="D250"/>
  <c r="D251"/>
  <c r="D253"/>
  <c r="D255"/>
  <c r="D256"/>
  <c r="D257"/>
  <c r="D258"/>
  <c r="D259"/>
  <c r="D260"/>
  <c r="D261"/>
  <c r="D262"/>
  <c r="D263"/>
  <c r="D264"/>
  <c r="D265"/>
  <c r="D266"/>
  <c r="D321"/>
  <c r="D322"/>
  <c r="D336"/>
  <c r="D348"/>
  <c r="D363"/>
  <c r="D397"/>
  <c r="D415"/>
  <c r="D420"/>
  <c r="D428"/>
  <c r="D431"/>
  <c r="D433"/>
  <c r="D444"/>
  <c r="D446"/>
  <c r="D448"/>
  <c r="D450"/>
  <c r="D452"/>
  <c r="D454"/>
  <c r="D456"/>
  <c r="D462"/>
  <c r="D471" s="1"/>
  <c r="D470"/>
  <c r="D496"/>
  <c r="D497"/>
  <c r="D628" s="1"/>
  <c r="D498"/>
  <c r="D499"/>
  <c r="D501"/>
  <c r="D502"/>
  <c r="D503"/>
  <c r="D504"/>
  <c r="D505"/>
  <c r="D506"/>
  <c r="D507"/>
  <c r="D512"/>
  <c r="D513"/>
  <c r="D514"/>
  <c r="D515"/>
  <c r="D516"/>
  <c r="D517"/>
  <c r="D519"/>
  <c r="D520"/>
  <c r="D521"/>
  <c r="D522"/>
  <c r="D526"/>
  <c r="D528"/>
  <c r="D529"/>
  <c r="D531"/>
  <c r="D532"/>
  <c r="D533"/>
  <c r="D539"/>
  <c r="D544"/>
  <c r="D545"/>
  <c r="D546"/>
  <c r="D547"/>
  <c r="D549"/>
  <c r="D550"/>
  <c r="D551"/>
  <c r="D552"/>
  <c r="D553"/>
  <c r="D554"/>
  <c r="D556"/>
  <c r="D557"/>
  <c r="D558"/>
  <c r="D559"/>
  <c r="D560"/>
  <c r="D561"/>
  <c r="D562"/>
  <c r="D563"/>
  <c r="D564"/>
  <c r="D565"/>
  <c r="D566"/>
  <c r="D567"/>
  <c r="D568"/>
  <c r="D569"/>
  <c r="D570"/>
  <c r="D574"/>
  <c r="D575"/>
  <c r="D576"/>
  <c r="D577"/>
  <c r="D578"/>
  <c r="D579"/>
  <c r="D580"/>
  <c r="D581"/>
  <c r="D582"/>
  <c r="D583"/>
  <c r="D584"/>
  <c r="D585"/>
  <c r="D586"/>
  <c r="D587"/>
  <c r="D589"/>
  <c r="D590"/>
  <c r="D591"/>
  <c r="D592"/>
  <c r="D593"/>
  <c r="D594"/>
  <c r="D595"/>
  <c r="D596"/>
  <c r="D600"/>
  <c r="D601"/>
  <c r="D602"/>
  <c r="D603"/>
  <c r="D604"/>
  <c r="D605"/>
  <c r="D606"/>
  <c r="D607"/>
  <c r="D608"/>
  <c r="D669"/>
  <c r="D674"/>
  <c r="D680"/>
  <c r="D785" s="1"/>
  <c r="D681"/>
  <c r="D682"/>
  <c r="D704"/>
  <c r="D705"/>
  <c r="D706"/>
  <c r="D714"/>
  <c r="D715"/>
  <c r="D716"/>
  <c r="D717"/>
  <c r="D718"/>
  <c r="D719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40"/>
  <c r="D742"/>
  <c r="D749"/>
  <c r="D750"/>
  <c r="D751"/>
  <c r="D752"/>
  <c r="D753"/>
  <c r="D754"/>
  <c r="D755"/>
  <c r="D758"/>
  <c r="D759"/>
  <c r="D770"/>
  <c r="D771"/>
  <c r="D777"/>
  <c r="D778"/>
  <c r="D779"/>
  <c r="D780"/>
  <c r="D781"/>
  <c r="D782"/>
  <c r="D783"/>
  <c r="D784"/>
  <c r="D788"/>
  <c r="D829" s="1"/>
  <c r="D789"/>
  <c r="D790"/>
  <c r="D793"/>
  <c r="D821"/>
  <c r="D822"/>
  <c r="D823"/>
  <c r="D824"/>
  <c r="D825"/>
  <c r="D826"/>
  <c r="D828"/>
  <c r="D832"/>
  <c r="D841"/>
  <c r="D847"/>
  <c r="D848"/>
  <c r="D849"/>
  <c r="D850"/>
  <c r="D851"/>
  <c r="D979"/>
  <c r="D101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43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ліміти на червень</t>
        </r>
      </text>
    </comment>
    <comment ref="B43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іміти на травень 40000;липент-25000;серпень-105000
</t>
        </r>
      </text>
    </comment>
    <comment ref="B43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липень</t>
        </r>
      </text>
    </comment>
    <comment ref="C43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600,00</t>
        </r>
      </text>
    </comment>
    <comment ref="B43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ліміти на березень</t>
        </r>
      </text>
    </comment>
    <comment ref="B4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</t>
        </r>
      </text>
    </comment>
    <comment ref="B44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</t>
        </r>
      </text>
    </comment>
    <comment ref="B44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
</t>
        </r>
      </text>
    </commen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квітень</t>
        </r>
      </text>
    </comment>
  </commentList>
</comments>
</file>

<file path=xl/sharedStrings.xml><?xml version="1.0" encoding="utf-8"?>
<sst xmlns="http://schemas.openxmlformats.org/spreadsheetml/2006/main" count="3510" uniqueCount="1511">
  <si>
    <t>Всього</t>
  </si>
  <si>
    <t>Відрахування на утримання відділу технагляду за послуги.</t>
  </si>
  <si>
    <t>технагляд</t>
  </si>
  <si>
    <t>ФОП Шпак О.В</t>
  </si>
  <si>
    <t>пр.Героїв України, 4</t>
  </si>
  <si>
    <t xml:space="preserve">м.Миколаїв </t>
  </si>
  <si>
    <t>ФОП Скарлат С.О.</t>
  </si>
  <si>
    <t>вул.Шевченка, 81</t>
  </si>
  <si>
    <t>ФОП Бобров О.М.</t>
  </si>
  <si>
    <t>пр.Миру, 68</t>
  </si>
  <si>
    <t>вул.Райдужна, 30</t>
  </si>
  <si>
    <t>вул.Райдужна, 32</t>
  </si>
  <si>
    <t>ТОВ"ТД"ВІЛЛА БУД"</t>
  </si>
  <si>
    <t>вул.Казарського, 1/2</t>
  </si>
  <si>
    <t>ТОВ"АЛЬЯНСБУД МИКОЛАЇВ"</t>
  </si>
  <si>
    <t>вул.Південна, 31Б</t>
  </si>
  <si>
    <t>вул.Генерала Карпенка, 22</t>
  </si>
  <si>
    <t>вул.1-ша Лінія,27</t>
  </si>
  <si>
    <t>ТОВ "ІМПОРТСТРОЙ"</t>
  </si>
  <si>
    <t>вул.Георгія Гонгадзе, 7</t>
  </si>
  <si>
    <t>ТОВ СП"Альтус-Про"</t>
  </si>
  <si>
    <t>вул.Адміральська,2/5</t>
  </si>
  <si>
    <t>вул.Адміральська,37</t>
  </si>
  <si>
    <t>ТОВ Будтехнологія-МК</t>
  </si>
  <si>
    <t>пр.Корабелів, 18а</t>
  </si>
  <si>
    <t>вул.Космонавтів, 122</t>
  </si>
  <si>
    <t>вул.Свиридова, 7</t>
  </si>
  <si>
    <t>вул.Вінграновського, 45</t>
  </si>
  <si>
    <t>ТОВ "НІКА-КОМ"</t>
  </si>
  <si>
    <t>вул.Тернопільська, 79-б</t>
  </si>
  <si>
    <t>ТОВ "МОНАРХ СТРОЙ"</t>
  </si>
  <si>
    <t xml:space="preserve">пров.1 Молодіжний, 6 </t>
  </si>
  <si>
    <t>вул.Космонавтів, 118-А</t>
  </si>
  <si>
    <t>вул.Океанівська, 14</t>
  </si>
  <si>
    <t>ТОВ "ВІКБУД-АЛЬЯНС"</t>
  </si>
  <si>
    <t>пр.Центральний, 29</t>
  </si>
  <si>
    <t>пр.Центральний,6-Б</t>
  </si>
  <si>
    <t>пр.Центральний, 4</t>
  </si>
  <si>
    <t>пр.Богоявленський, 41</t>
  </si>
  <si>
    <t>пр.Центральний, 10-а</t>
  </si>
  <si>
    <t>пр.Центральний, 171</t>
  </si>
  <si>
    <t>пр.Центральний, 27</t>
  </si>
  <si>
    <t>вул.Шоссейна, 2</t>
  </si>
  <si>
    <t>пр.Богоявленський, 51-а</t>
  </si>
  <si>
    <t>вул.Шосейна, 4</t>
  </si>
  <si>
    <t>ТОВ "БУД-КОН"</t>
  </si>
  <si>
    <t xml:space="preserve">вул.Садова, 50 </t>
  </si>
  <si>
    <t>вул.Океанівська, 31</t>
  </si>
  <si>
    <t>вул.Мічурина,8</t>
  </si>
  <si>
    <t>вул.Тернопільська, 5</t>
  </si>
  <si>
    <t>вул.Глінки, 2А</t>
  </si>
  <si>
    <t>вул.О.Матросова, 54</t>
  </si>
  <si>
    <t>вкл.Перошотравнева, 8</t>
  </si>
  <si>
    <t>вул.Рекордна, 69</t>
  </si>
  <si>
    <t>пр.Богоявленський, 43</t>
  </si>
  <si>
    <t>вул.Гастело, 14</t>
  </si>
  <si>
    <t>вул.Ламбертівська, 51</t>
  </si>
  <si>
    <t>вул.Ламбертівська, 45</t>
  </si>
  <si>
    <t>вул.Одеське шосе, 100</t>
  </si>
  <si>
    <t>вул.Одеське шосе, 84/1</t>
  </si>
  <si>
    <t>вул.Суворова, 1А</t>
  </si>
  <si>
    <t>вул.Миколаївська, 1</t>
  </si>
  <si>
    <t xml:space="preserve">вул.Набережна, 8 </t>
  </si>
  <si>
    <t>вул.Ольжича, 107</t>
  </si>
  <si>
    <t>вул.Одеське шосе, 98</t>
  </si>
  <si>
    <t>вул.Одеське шосе, 86</t>
  </si>
  <si>
    <t>вул.Одеське шосе, 84</t>
  </si>
  <si>
    <t>вул.Південна, 51</t>
  </si>
  <si>
    <t>вул.Одеське шосе, 102</t>
  </si>
  <si>
    <t>вул.Микитенко, 1</t>
  </si>
  <si>
    <t>вул.Одеське шосе, 51</t>
  </si>
  <si>
    <t>вул.О.Матросова, 73</t>
  </si>
  <si>
    <t>вул.Микитенко, 14</t>
  </si>
  <si>
    <t>вул.Гастело, 13</t>
  </si>
  <si>
    <t>вул.Микитенко, 5</t>
  </si>
  <si>
    <t>вул.Микитенко, 12</t>
  </si>
  <si>
    <t>вул.11 Повздовжня, 1/1</t>
  </si>
  <si>
    <t>вул.Силікатна, 279</t>
  </si>
  <si>
    <t>ТОВ "АВТОБІОЛЮКС"</t>
  </si>
  <si>
    <t>вул.Сидорчука, 21</t>
  </si>
  <si>
    <t>Надання послуг з поточного ремонту житлового будинку з ліквідації наслідків НС з несприятливими погодними умовами відповідно до рішення МВК від 26.02.2020 № 219</t>
  </si>
  <si>
    <t>вул.Мостобудівників,1</t>
  </si>
  <si>
    <t>КСМЕП</t>
  </si>
  <si>
    <t>пр.Центральний - вул.8 Березня</t>
  </si>
  <si>
    <t>пр.Центральний - вул.Московська</t>
  </si>
  <si>
    <t>Надання послуг з поточного ремонту світлофорного об'єкту з ліквідації наслідків НС з несприятливими погодними умовами відповідно до рішення МВК від 26.02.2020 № 219</t>
  </si>
  <si>
    <t>пр.Богоявленський вул.Металургів</t>
  </si>
  <si>
    <t>КП ГДМБ</t>
  </si>
  <si>
    <t>вул.Бузький Бульвар у Каскадносу сквері</t>
  </si>
  <si>
    <t>вул.Пушкінська від вул.В.Морська до пров.Образцова</t>
  </si>
  <si>
    <t>вул.Театральна вздовж буд.№49</t>
  </si>
  <si>
    <t>у дворі буд.№26 по вул.Металургів 26А та №9</t>
  </si>
  <si>
    <t>вул.Новобудівна та вул.Глинки до пляжу</t>
  </si>
  <si>
    <t>пров.Образцова у дворі буд.№4А</t>
  </si>
  <si>
    <t>вул.Електронна ріг вул.Троїцька</t>
  </si>
  <si>
    <t>вул.Курортна ріг вул.Київська</t>
  </si>
  <si>
    <t>вул.Шнеєрсона ріг вул.В.Морська</t>
  </si>
  <si>
    <t>вул.Театральна ріг пр.Миру</t>
  </si>
  <si>
    <t>пр.Богоявленський ріг вул.О.Вишні</t>
  </si>
  <si>
    <t>вул.Новобузька вздовж буд.№99</t>
  </si>
  <si>
    <t>вул.Морехідна ріг вул.Водопровідна</t>
  </si>
  <si>
    <t>вул.Шосейна вдовж вул.7 Поперечна до вул.8 Поперечна</t>
  </si>
  <si>
    <t>пр.Богоявленський вздовж буд.№255-257</t>
  </si>
  <si>
    <t>пр.Богоявленський у дворі буд.№295</t>
  </si>
  <si>
    <t>пр.Богоявленський у дворі буд.№314/2</t>
  </si>
  <si>
    <t>пр.Богоявленський у дворі буд.№340-341</t>
  </si>
  <si>
    <t>вул.Південна вздовж буд.№76</t>
  </si>
  <si>
    <t>вул.Космонавтів вздовж буд.№116-136</t>
  </si>
  <si>
    <t>пров.Богоявленського востання вздовж буд.№3</t>
  </si>
  <si>
    <t>вул.Океанівська вздовж буд.№2-4</t>
  </si>
  <si>
    <t>вул.Океанівська вздовж буд.№16</t>
  </si>
  <si>
    <t>вул.Бузький Бульвар вздовж буд.№1В</t>
  </si>
  <si>
    <t>вул.Велика Морська біля буд.№84</t>
  </si>
  <si>
    <t>вул.Велика Морська вздовж буд.№134</t>
  </si>
  <si>
    <t>вул.Бузника у дворі буд.№14-16</t>
  </si>
  <si>
    <t>вул.Верхня вздовж буд.№157</t>
  </si>
  <si>
    <t>вул.Генерала Карпенка від пр.Центральний до вул.Морехідна</t>
  </si>
  <si>
    <t>вул.Колодязна у дворі буд.№4</t>
  </si>
  <si>
    <t>вул.Нікольська від вул.Шосейна до вул.Спортивна</t>
  </si>
  <si>
    <t>вул.Обсерваторна вздовж буд.№2</t>
  </si>
  <si>
    <t>вул.Одеське шосе у дворі буд.№84-86</t>
  </si>
  <si>
    <t>вул.Лазурна вздовж буд.№14-14А</t>
  </si>
  <si>
    <t>вул.Курортна від вул.Київська до вул.Озерна</t>
  </si>
  <si>
    <t>вул.Кузнецька у дворі буд.№50</t>
  </si>
  <si>
    <t>вул.Крилова у дворі буд.№13/1-17</t>
  </si>
  <si>
    <t>вул.Крилова у дворі буд.№2А</t>
  </si>
  <si>
    <t>вул.Генерала Карпенка біля буд.№27-29</t>
  </si>
  <si>
    <t>вул.Генерала Карпенка біля буд.№4-6</t>
  </si>
  <si>
    <t>вул.Генерала Карпенка біля буд.№2/1</t>
  </si>
  <si>
    <t>вул.Дачна у дворі буд.№7</t>
  </si>
  <si>
    <t>вул.Дачна біля буд.№2</t>
  </si>
  <si>
    <t>вул.Біла у дворі буд.№63-65</t>
  </si>
  <si>
    <t>вул.12 Поперечна вздовж буд.№5</t>
  </si>
  <si>
    <t>на розі вул.2 Поперечна та вул.Водопрвідна</t>
  </si>
  <si>
    <t>вул.Адміральська у дворі буд.№18</t>
  </si>
  <si>
    <t>вул.1 Слобідська у дворі буд.№13</t>
  </si>
  <si>
    <t>вул.Космонавтів вздовж вул.9 Поздовжня</t>
  </si>
  <si>
    <t>пр.Корабелів вздовж буд.№13</t>
  </si>
  <si>
    <t>пр.Корабелів у дворі буд.№3-7</t>
  </si>
  <si>
    <t>пр.Корабелів вздовж буд.№2А-8</t>
  </si>
  <si>
    <t>вул.Китобоїв у дворі буд.№4-6</t>
  </si>
  <si>
    <t>вул.Знамянська вздовж буд.№37</t>
  </si>
  <si>
    <t>вул.Знамянська у дворі буд.№3-5</t>
  </si>
  <si>
    <t>вул.Троїцька вздовж буд.№66-68</t>
  </si>
  <si>
    <t>вул.Горького вздовж буд.№2А</t>
  </si>
  <si>
    <t>вул.Глинки у дворі буд.№6-6А</t>
  </si>
  <si>
    <t>вул.Гаражна вздовж буд.№7-21</t>
  </si>
  <si>
    <t>пр.Богоявленський вздовж буд.№66-68</t>
  </si>
  <si>
    <t>пр.Богоявленський у дворі буд.№20А</t>
  </si>
  <si>
    <t>пр.Богоявленський вздовж буд.№12</t>
  </si>
  <si>
    <t>вул.Театральна у сквері "Юність"</t>
  </si>
  <si>
    <t>вул.Рибна вздовж буд.№5-7</t>
  </si>
  <si>
    <t>вул.Озерна у дворі буд.№6</t>
  </si>
  <si>
    <t>пр.Героїв України вздовж буд.№89</t>
  </si>
  <si>
    <t>вул.Потьомкінська у дворі буд.№37</t>
  </si>
  <si>
    <t>вул.Потьомкінська від вул.Садова до вул.3 Слобідська</t>
  </si>
  <si>
    <t>вул.Архітектора Старова ріг вул.Гагаріна</t>
  </si>
  <si>
    <t>вул.Фдотська вздовж буд.№91-97</t>
  </si>
  <si>
    <t>вул.Садова вздовж вул.Погранична до вул.Чкалова</t>
  </si>
  <si>
    <t>вул.Київська у парку Ліски</t>
  </si>
  <si>
    <t>вул.М.Чуйковського вдзовж буд.№99-101</t>
  </si>
  <si>
    <t>пров.Транспортний вздовж буд.№2</t>
  </si>
  <si>
    <t>пр.Центральний вздовж буд.№149-151А</t>
  </si>
  <si>
    <t>пр.Центральний вздовж вул.8 Березня до вул.Водопровідна</t>
  </si>
  <si>
    <t>вул.Чкалова у дворі буд.№112</t>
  </si>
  <si>
    <t>пр.Богоявленський у дворі буд.№327/2</t>
  </si>
  <si>
    <t>вул.Тарле вдзовж буд.№11/1</t>
  </si>
  <si>
    <t>вул.Космонавтів у дворі буд.№53</t>
  </si>
  <si>
    <t>вул.Адміральська у дворі буд.№2А</t>
  </si>
  <si>
    <t>вул.Айвазовського у дворі буд.№4</t>
  </si>
  <si>
    <t>вул.Айвазовського вдзовж буд.№2</t>
  </si>
  <si>
    <t>вул.Космонавтів вдзовж буд.№42-44</t>
  </si>
  <si>
    <t>вул.Липова вдзовж буд.№87</t>
  </si>
  <si>
    <t>вул.Чайковського у дворі буд.№4</t>
  </si>
  <si>
    <t>вул.Хоменка вдзовж буд.№29</t>
  </si>
  <si>
    <t>вул.Ольшанців у дворі буд.№85</t>
  </si>
  <si>
    <t>вул.Океанівська у дворі буд.№10</t>
  </si>
  <si>
    <t>вул.Океанівська вздовж буд.№3-39</t>
  </si>
  <si>
    <t>пр.Миру у дворі буд.№25</t>
  </si>
  <si>
    <t>пр.Миру,15 біля будинку інтернату №5</t>
  </si>
  <si>
    <t>Надання послуг з поточного ремонту мереж зовнішнього освітлення з ліквідації наслідків НС з несприятливими погодними умовами відповідно до рішення МВК від 26.02.2020 № 219</t>
  </si>
  <si>
    <t>вул.Миколаївська вдзовж буд.№15-24</t>
  </si>
  <si>
    <t>КП "ЕЛУ автодоріг"</t>
  </si>
  <si>
    <t>Надання послуг з поточного ремонту Аляудської переправи через річку Інгул з ліквідації наслідків НС з несприятливими погодними умовами відповідно до рішення МВК від 26.02.2020 № 219</t>
  </si>
  <si>
    <t>Надання послуг з поточного ремонту понтонного пішохідного мосту через річку Інгул з ліквідації наслідків НС з несприятливими погодними умовами відповідно до рішення МВК від 26.02.2020 № 219</t>
  </si>
  <si>
    <t>Управління з контролю за ремонтом,реконструкцією, будівництвом, газифікацією комунальних об'єктів та житла при ДЖКГ ММР</t>
  </si>
  <si>
    <t>ФОП Арутюнян В.Р.</t>
  </si>
  <si>
    <t>Ямковий поточний ремонт доріг по районах міста</t>
  </si>
  <si>
    <t>вул.Виноградна</t>
  </si>
  <si>
    <t>ТОВ "МИКОЛАЇВБУДЦЕНТР"</t>
  </si>
  <si>
    <t>Поточний ремонт дороги</t>
  </si>
  <si>
    <t>вул.Садова</t>
  </si>
  <si>
    <t>ТОВ "Компанія Євродор"</t>
  </si>
  <si>
    <t>ТОВ "КАЙСЕР"</t>
  </si>
  <si>
    <t>вул.28-ї Армії</t>
  </si>
  <si>
    <t>Поточний ремонт дорожнього покриття</t>
  </si>
  <si>
    <t>ПП "БФ"Миколаїаавтодор"</t>
  </si>
  <si>
    <t>вул.3 Слобідська</t>
  </si>
  <si>
    <t>вул.Заводська</t>
  </si>
  <si>
    <t>вул.2 Набережна</t>
  </si>
  <si>
    <t>вул.Терасна</t>
  </si>
  <si>
    <t>КП ГДМБ,                                          ФОП Іващенко Т.А.(волонтер)</t>
  </si>
  <si>
    <t xml:space="preserve">Забезпечення підготовчих робіт та надання відповідних послуг для облаштування та забезпечення проведення заходів на території Каштанового скверу </t>
  </si>
  <si>
    <t>Філія АТ "Миколаївобленерго" м.Миколаїв</t>
  </si>
  <si>
    <t>Послуги з перетікань реактивної електричної енергії</t>
  </si>
  <si>
    <t>Філія АТ "Миколаївобленерго" "Південна"</t>
  </si>
  <si>
    <t>Корабельний район</t>
  </si>
  <si>
    <t>Філія АТ "Миколаївобленерго" Миколаївського району</t>
  </si>
  <si>
    <t>мкр.Варварівка</t>
  </si>
  <si>
    <t>ТОВ "Миколаївська електропостачальна компанія"</t>
  </si>
  <si>
    <t>Послуги за активну електоенергію</t>
  </si>
  <si>
    <t>Поточний ремонт мереж зовнішнього освітлення</t>
  </si>
  <si>
    <t>вул.Біла у дворі буд.№82</t>
  </si>
  <si>
    <t>вул.Ген.Карпенка у дворі буд.№2/1 -2/2</t>
  </si>
  <si>
    <t>вул.Київська у дворі буд.№4-8Б</t>
  </si>
  <si>
    <t>вул.Оранжерейна від вул.Б.Хмельницького до пров.1 Маячна</t>
  </si>
  <si>
    <t>вул.Космонавтів у дворі буд.140-142В</t>
  </si>
  <si>
    <t>Вул.Миколаївська у дворі буд.№20-40</t>
  </si>
  <si>
    <t>Вул.Велика Морська у дворі буд.№9-15/2</t>
  </si>
  <si>
    <t>Вул.Театральна у дворі буд.№49-51/1</t>
  </si>
  <si>
    <t>Вул.Терасна у дворі буд.№8-16</t>
  </si>
  <si>
    <t>Вул.Микитенка у дворі буд.№1-5</t>
  </si>
  <si>
    <t>Вул.Бузька у дворі буд.№32-40</t>
  </si>
  <si>
    <t>Вул.Генерала Свиридова у дворі буд.№37</t>
  </si>
  <si>
    <t>Вул.Дачна у дворі буд.№42-44</t>
  </si>
  <si>
    <t>Вул.Морехідна у дворі буд.№3-7</t>
  </si>
  <si>
    <t>Вул.Веселинівська ріг вул.Врожайна</t>
  </si>
  <si>
    <t>Вул.Біла у дворі буд.№32</t>
  </si>
  <si>
    <t xml:space="preserve">Вул.Адміральській у дворі буд.№2, 2А, 2/1, 2/5, 7 </t>
  </si>
  <si>
    <t>Вул.Декабристів у дворі буд.№25</t>
  </si>
  <si>
    <t>Вул.Київська біля буд.№3</t>
  </si>
  <si>
    <t>Вул.Матросова у дворі буд.№54-54А, 73, 77</t>
  </si>
  <si>
    <t>Вул.Нікольська від вул.Садова до вул.Інженерна</t>
  </si>
  <si>
    <t>Вул.Одеське шосе</t>
  </si>
  <si>
    <t>пр.Миру у дворі буд.№42-58</t>
  </si>
  <si>
    <t>Вул.Рюміна від пр.Центральний до вул.Адмірала макарова</t>
  </si>
  <si>
    <t>Вул.Набережна від вул.Пушкінська до вул.Артилерійська</t>
  </si>
  <si>
    <t>Вул.Абрикосова у дворі буд.№5-7</t>
  </si>
  <si>
    <t>Вул.Крилова у дворі буд.№12-16</t>
  </si>
  <si>
    <t>Технічне обслуговування мереж вуличного освітлення</t>
  </si>
  <si>
    <t>Послуги з нагляду за сапрвністю електромереж та устаткування зовнішнього освітлення</t>
  </si>
  <si>
    <t>КП "ММБТІ"</t>
  </si>
  <si>
    <t>Послуги з технічної інвентаризації мереж вуличного освітлення</t>
  </si>
  <si>
    <t>мкр.Намив</t>
  </si>
  <si>
    <t>КП ММР "Центр захисту тварин"</t>
  </si>
  <si>
    <t>Послуги з регулювання чисельності тварин гуманними методами</t>
  </si>
  <si>
    <t>Послуги забезпечення сприятлевих умов співіснування людей та тварин - відлов та тимчасове утримання безпритульних тварин</t>
  </si>
  <si>
    <t>Послуги забезпечення сприятлевих умов співіснування людей та тварин - стерилізація та кастрація безпритульних тварин</t>
  </si>
  <si>
    <t>ФОП Вельбой А.В.</t>
  </si>
  <si>
    <t xml:space="preserve">Придбання лавок паркових </t>
  </si>
  <si>
    <t>ЕЛУ автодорог</t>
  </si>
  <si>
    <t>Послуги з прибирання та підмітання вулиць(зимове утримання вулично-шляхової мережі м.Миколаєва).</t>
  </si>
  <si>
    <t>Послуги з технічного огляду та випробуваеь (Послуги з утримання штучних споруд)</t>
  </si>
  <si>
    <t>Південнобузький міст, Інгульський міст, Аляудська переправа, причал на Каботажном молу, Інгульський пішохідний міст</t>
  </si>
  <si>
    <t>Послуги з технічного обслуговування електричного та механічного обладнання штучних споруд</t>
  </si>
  <si>
    <t xml:space="preserve">Південнобузький міст, Інгульський міст, Аляудська переправа, причал на Каботажном молу, </t>
  </si>
  <si>
    <t>Послуги з утримання інженерного обладнання штучних споруд</t>
  </si>
  <si>
    <t>Послуги з технічного бслуговувння штучних споруд</t>
  </si>
  <si>
    <t xml:space="preserve">Послуги з відкачування стічних вод (Утримання дренажного колектору та електродвигунів) </t>
  </si>
  <si>
    <t>мікр.Широка Балка</t>
  </si>
  <si>
    <t>Поточний ремонт мереж зливової каналізації</t>
  </si>
  <si>
    <t>Поточний ремонт покриття проїздів та пішохідних доріжок</t>
  </si>
  <si>
    <t>Міське кладовище біля с-ща М.Погорілове</t>
  </si>
  <si>
    <t>старе Корабельне кладовище</t>
  </si>
  <si>
    <t>нове Корабельне кладовище</t>
  </si>
  <si>
    <t>Придбання піску для забезпечення дитсячих майданчиків</t>
  </si>
  <si>
    <t>ПП "ВАХТА_СЕРВІС М"</t>
  </si>
  <si>
    <t>Послуги із забезпечення громадської безпеки та громадського порядку</t>
  </si>
  <si>
    <t>Південнобузький міст</t>
  </si>
  <si>
    <t>Інгульський міст</t>
  </si>
  <si>
    <t>ТОВ "ПАРКСОЛЮШН"</t>
  </si>
  <si>
    <t xml:space="preserve">Поточний ремонт мережі освітлення частини парку "Спортивний"  </t>
  </si>
  <si>
    <t xml:space="preserve"> пр.Центральному ріг вул.Генерала Карпенка</t>
  </si>
  <si>
    <t xml:space="preserve">Поточний ремонт бульварної частини </t>
  </si>
  <si>
    <t xml:space="preserve">вул.Садової від пр.Центральний до вул.Севастопільська </t>
  </si>
  <si>
    <t>Поточний ремонт тротуару</t>
  </si>
  <si>
    <t>вул.Водопровідна</t>
  </si>
  <si>
    <t>пр.Центральний від вул.Водопровідна до вул.Шосейна (непарний бік)</t>
  </si>
  <si>
    <t>вул.Кузнецька ріг вул.Садова</t>
  </si>
  <si>
    <t>вул.Артилерійська</t>
  </si>
  <si>
    <t>вул.Фалеєвська</t>
  </si>
  <si>
    <t>ТОВ "ПП МОНОЛІТ"</t>
  </si>
  <si>
    <t>вул.Бузький бульвар</t>
  </si>
  <si>
    <t>ТОВ "Монарх Строй"</t>
  </si>
  <si>
    <t>Поточний ремонт мережі освітлення монументу "Стела пам'яті"</t>
  </si>
  <si>
    <t>вул.Адміральська,22</t>
  </si>
  <si>
    <t>ТОВ "ЕКОТОПТРАНС"</t>
  </si>
  <si>
    <t>Вул.Шосейна від проспекту Центральний до вул.Нікольська (парна сторона)</t>
  </si>
  <si>
    <t>вул.Пушкінська від вул.В.Морська до вул.Набережна (парний бік)</t>
  </si>
  <si>
    <t>вул.Курортна від вул.Озерна довул.Київська (непарний бік)</t>
  </si>
  <si>
    <t>ТОВ "Насторія"</t>
  </si>
  <si>
    <t>Вул.8 Березня (парний бік)</t>
  </si>
  <si>
    <t>ТОВ "АРЕНА СПОРТ 2011"</t>
  </si>
  <si>
    <t>вул.Варварівський узвіз</t>
  </si>
  <si>
    <t>ТОВ "ІНТЕНСИВ ГРУП"</t>
  </si>
  <si>
    <t>Послуги зі знезараження елементів благоустрою, заходи COVID_19</t>
  </si>
  <si>
    <t>КП "Миколаївкомунтранс"</t>
  </si>
  <si>
    <t>Утримання сміттєзвалищ ( Надання послуг з утримання звалища опалого листя в глиняному кар'єрі, розташованому біля міського цвинтаря поблизу с.Мішково-Погорілове)</t>
  </si>
  <si>
    <t>Міський цвинтар</t>
  </si>
  <si>
    <t>с.Мішково-Погорілове</t>
  </si>
  <si>
    <t>КП ММР "Миколаївські парки"</t>
  </si>
  <si>
    <t xml:space="preserve">Послуги з озеленення територій та утримання зелених насаджень (санітарне очищення, обрізка, знесення дерев, викошування газонів та длгляд за зеленими насадженнями) </t>
  </si>
  <si>
    <t>Територія парку "Перемога" з пляжем "Стрілка", сквер "Єкатериненський", пам'ятний знак "Темвод", коло "Тернівське"</t>
  </si>
  <si>
    <t>Послуги з озеленення територій та утримання зелених насаджень</t>
  </si>
  <si>
    <t>Центральний район</t>
  </si>
  <si>
    <t>Послуги з догляду об'єктів благоустрою зеленого господарства</t>
  </si>
  <si>
    <t>Сквер ім.Ю.І.Макарова</t>
  </si>
  <si>
    <t>КП ММР "Миколаївська ритуальна</t>
  </si>
  <si>
    <t>Поховальні та супутні послуги (догляд за кладовищами).</t>
  </si>
  <si>
    <t>Центральне міське кладовище, Нове Корабельне кладовище, Нове Матвіївське кладовище</t>
  </si>
  <si>
    <t>ЖКП ММР Бриз</t>
  </si>
  <si>
    <t>Послуги з покращення санітарного стану елементів благоустрою</t>
  </si>
  <si>
    <t>Заводський район</t>
  </si>
  <si>
    <t>КСМЕП </t>
  </si>
  <si>
    <t>Послуги з фарбування направляючих пішохідних огороджень та кріплень дорожніх знаків</t>
  </si>
  <si>
    <t xml:space="preserve">Поточний ремонт світлофорних об'єктів </t>
  </si>
  <si>
    <t>вул.2 Екіпажна - 3 Воєнна</t>
  </si>
  <si>
    <t>вул.Крилова в районі ЗОШ№52</t>
  </si>
  <si>
    <t>вул.3 Слобідська - пр.Центральний</t>
  </si>
  <si>
    <t>вул.Чкалова - пр.Богоявленський</t>
  </si>
  <si>
    <t>вул.Театральна - пр.Миру</t>
  </si>
  <si>
    <t>Послуги з ремонту і технічного обслуговування аудіовізуального та оптичного обладнання (почслуги з утримання світлофорних об'єктів).</t>
  </si>
  <si>
    <t>Послуги з встановлення обладнання для регулювання дорожнім рухом</t>
  </si>
  <si>
    <t>вул.Адмірала Макарова, вул.Шевченка</t>
  </si>
  <si>
    <t>Послуги з ремонту, технічного обслуговування дорожньої інфраструктури і пов'язаного обладнання та супутні послуги (почслуги з керування дорожнім рухом в м.Миколаєві).</t>
  </si>
  <si>
    <t>Послуги з технічного обслуговування телекомунікаційного обладнання(послуги з  утримання автоматичної системи управління  дорожнім рухом в м.Миколаєві).</t>
  </si>
  <si>
    <t>Послуги з ремонту, технічного обслуговування дорожньої інфраструктури і пов'язаного обладнання та супутні послуги ( утримання технічних засобів регулювання дорожнім рухом в м.Миколаєві).</t>
  </si>
  <si>
    <t>АТ "ОГС"Миколаївгаз"</t>
  </si>
  <si>
    <t>Оплата за розподіл природного газу.</t>
  </si>
  <si>
    <t>ТОВ "Техно-дім груп" </t>
  </si>
  <si>
    <t>Послуги з озеленення територій та утримання зелених насаджень (догляд за об'єктом благоустрою)</t>
  </si>
  <si>
    <t>Сквер "Каскадний"</t>
  </si>
  <si>
    <t xml:space="preserve">Сквер "Вербочка" з пляжем "Прибій" 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</si>
  <si>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)</t>
  </si>
  <si>
    <t>Інгульський район</t>
  </si>
  <si>
    <t>ТОВ "Сервіс ГРУП ЛТД"</t>
  </si>
  <si>
    <t>Послуги за постачання природного газу.</t>
  </si>
  <si>
    <t>"Вічний вогонь"</t>
  </si>
  <si>
    <t>Послуги замовлення  (бронювання ) потужності природного газу</t>
  </si>
  <si>
    <t>ТОВ "Південьагрохімсервіс"</t>
  </si>
  <si>
    <t>Утилізація сміття та поводження зі сміттям ( Послуги з санітарного очищення об'єктів благоустрою )</t>
  </si>
  <si>
    <t xml:space="preserve"> Послуги з санітарного очищення, викошування газонів на  об'єктах благоустрою</t>
  </si>
  <si>
    <t>Бульварні частини: вул.Погранична, вул.Чкалова, вул.Садова,вул.Кузнецька та кола</t>
  </si>
  <si>
    <t>Послуги у сфері ландшафтної архітектури (Поослуги з утримання гідрологічної пам'ятки природи місцевого значення)</t>
  </si>
  <si>
    <t>"Турецький фонтан"</t>
  </si>
  <si>
    <t>Послуги з озеленення територій та утримання зелених насаджень ( догляд за об'єктами благоустрою зеленого господарства )</t>
  </si>
  <si>
    <t>ТОВ "Арника-ЮГ"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</si>
  <si>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та багаторічними квітами на об'єктах благоустрою)</t>
  </si>
  <si>
    <t xml:space="preserve">сквер "Ради Європи" </t>
  </si>
  <si>
    <t xml:space="preserve">сквер "Каштановий" </t>
  </si>
  <si>
    <t>ТОВ "Будсерівс-НК"</t>
  </si>
  <si>
    <t>пр-т Центральний та сквери "Квітковий", "Захисників правопорядку", ім.Лягіна, "Трояндовий", "Екологіс", ім.Александрова, коло "Пушкінське", Еліпс, коло"Садове", коло на 11 Слобідській</t>
  </si>
  <si>
    <t xml:space="preserve">Сквер ім.Чорновола </t>
  </si>
  <si>
    <t>ФОП Скарлат С.О</t>
  </si>
  <si>
    <t>Поточний ремонт ігрового майданчика</t>
  </si>
  <si>
    <t>сквер "Спаський" Заводського району</t>
  </si>
  <si>
    <t>м.Миколаїв</t>
  </si>
  <si>
    <t>ФОП Негура І.В.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</si>
  <si>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розташованих на бульварних частинах</t>
  </si>
  <si>
    <t>Бульварні частини: вул.Погранична, вул.Чкалова, вул.Садова (від вул.Чкалова до вул.Кузнецької), зелена зона по вул.Садова-Погранична, коло по вул.Садова-Чкалова, коло по вул.Погранична-пр.Богоявленський )</t>
  </si>
  <si>
    <t>ФОП Бутук І. М.</t>
  </si>
  <si>
    <t>Сквер "Каштановий"з пам'ятником та фонтаном</t>
  </si>
  <si>
    <t>сквер ім.Чорновола з фонтаном та вазами</t>
  </si>
  <si>
    <t>Сквер Ради Європи з фонтанами, водопроводами та квітниками</t>
  </si>
  <si>
    <t>ФОП Яковенко А.Ю.</t>
  </si>
  <si>
    <t>вул.3 Слобідська ріг пр.Центральний (парний бік)</t>
  </si>
  <si>
    <t>вул.Садова від вул.Спаська до вул.Велика Морська (непарний бік)</t>
  </si>
  <si>
    <t>вул.Спаська від вул.Пушкінська до вул.Наваринська (парний бік)</t>
  </si>
  <si>
    <t>вул.Морехідна від вул.Георгія Гонгадзе до вул.Январьова (непарний бік)</t>
  </si>
  <si>
    <t xml:space="preserve">вул.Адмірала Макарова від вул.Рюміна до вул.Артилерійська (парний бік) </t>
  </si>
  <si>
    <t>вул.Георгія Гонгадзе</t>
  </si>
  <si>
    <t>вул.В.Морська від вул.Фалеєвська до вул.Декабристів (парний бік)</t>
  </si>
  <si>
    <t>ФОП Мироненко А.А.</t>
  </si>
  <si>
    <t>Послуги з озеленення територій та утримання зелених насаджень (догляд за об'єктами благоустрою зеленого господарства)</t>
  </si>
  <si>
    <t>Послуги з озеленення територій та утримання зелених насаджень (посадка та догляд за квітниками)</t>
  </si>
  <si>
    <t>на об'єктах благоустрою закріплених за ДЖКГ ММР</t>
  </si>
  <si>
    <t>ФОП Малярчук В.М.</t>
  </si>
  <si>
    <t>вул.Набережна від вул.Пушкінська до вул.Фалеєвська (непарний бік)</t>
  </si>
  <si>
    <t>вул.Херсонське шосе від вул.Скульптора Ізмалкова до вул.Баштанська (парний бік)</t>
  </si>
  <si>
    <t>вул.Погранична від буд.№94 до вул.Садова</t>
  </si>
  <si>
    <t>вул.1 Воєнна від вул.68 Десантників до вул.Котельна</t>
  </si>
  <si>
    <t xml:space="preserve">вул.2 Екіпажна </t>
  </si>
  <si>
    <t>вул.6 Поперечна від вул.8 Березня до вуо.Шосейна</t>
  </si>
  <si>
    <t>вул.Котельна</t>
  </si>
  <si>
    <t>вул.Севастопольська</t>
  </si>
  <si>
    <t>вул.7 Поперечна від вул.8Березня до вул.Шосейна</t>
  </si>
  <si>
    <t>ФОП Курляк В.О.</t>
  </si>
  <si>
    <t>вул.Молодогвардійська (парний бік)</t>
  </si>
  <si>
    <t>вул.68 Десантників від вул.1 Воєнна до пл.Комунарів</t>
  </si>
  <si>
    <t>вул.Привільна від буд.№71-Б до буд.№43</t>
  </si>
  <si>
    <t>площа Комунарів</t>
  </si>
  <si>
    <t>ФОП Дейнеко І.В.</t>
  </si>
  <si>
    <t xml:space="preserve">Поточний ремонт дорожнього покриття </t>
  </si>
  <si>
    <t>територія пляжу "Чайка" в Корабельному районі</t>
  </si>
  <si>
    <t>вул.Шосейна від буд.№31</t>
  </si>
  <si>
    <t>вул.Нікольська від в.Фалеєвська до вул.Пушкінська (непарний бік)</t>
  </si>
  <si>
    <t>ФОП Воробйова Л.А.</t>
  </si>
  <si>
    <t xml:space="preserve">Поточний ремонт плиткового покриття </t>
  </si>
  <si>
    <t>бульварна частина пр.Центральний на перехресті з вул.Садова (непарна сторона)</t>
  </si>
  <si>
    <t>бульварна частина пр.Центральний на перехресті з вул.Рюміна(непарна сторона)</t>
  </si>
  <si>
    <t>бульварна частина пр.Центральний на перехресті з вул.3 Слобідська(непарна сторона)</t>
  </si>
  <si>
    <t>ФОП Барбарош О.В.</t>
  </si>
  <si>
    <t>вул.Оберегова</t>
  </si>
  <si>
    <t>пр.Героїв України</t>
  </si>
  <si>
    <t>ФОП Аніщеко С.В.</t>
  </si>
  <si>
    <t xml:space="preserve"> Центральний район</t>
  </si>
  <si>
    <t xml:space="preserve"> Флотський бульвар, територія понтону в Центральному районі</t>
  </si>
  <si>
    <t>Сквер ім.68 Десантників, сквер біля будівлі облдержадміністрації,розташованих в Центральному районі</t>
  </si>
  <si>
    <t>ФОП Агафонова Т.О.</t>
  </si>
  <si>
    <t>Поточний ремонт малих архітектурних форм</t>
  </si>
  <si>
    <t>територія парку-пам'ятки садово-паркового-мистецтва "Юних Героїв"</t>
  </si>
  <si>
    <t>територія скверу Св.Миколая</t>
  </si>
  <si>
    <t>територія скверу "Квітковий"</t>
  </si>
  <si>
    <t>територія Флотського бульвару (Нижня Набережна)</t>
  </si>
  <si>
    <t>ФОП Толстопятова І. В.</t>
  </si>
  <si>
    <t>Надання послуг з технічного обслуговування та адміністрування (у т.ч. надання можливості користування, а також супроводження та обслуговування) комп'ютерної програми СКАУ "Міська рада" - модуль "Контакт-Центр"</t>
  </si>
  <si>
    <t>ФОП Колесник С. В.</t>
  </si>
  <si>
    <t>Надання послуг з адміністрування програмного забезпечення</t>
  </si>
  <si>
    <t>ТОВ "БІС-СОФТ"</t>
  </si>
  <si>
    <t>Надання послуг з використання та технічної підтримки СКАУ "Міська рада" - модуль "Мобільні додатки Android та IOS"</t>
  </si>
  <si>
    <t>ТОВ "НІК-ІНСЕРВІС"</t>
  </si>
  <si>
    <t>Поточний ремонт приладу обліку теплової енергії по пров. Полярний, 2-В</t>
  </si>
  <si>
    <t>Поточний ремонт приладу обліку теплової енергії по пр. Героїв України, 12 (кв.1-70)</t>
  </si>
  <si>
    <t>Поточний ремонт приладу обліку теплової енергії по вул. Новобудівна, 7</t>
  </si>
  <si>
    <t>Поточний ремонт приладу обліку теплової енергії по вул. Адміральська, 21</t>
  </si>
  <si>
    <t>Поточний ремонт приладу обліку теплової енергії по вул. Мостобудівників, 1-А</t>
  </si>
  <si>
    <t>Поточний ремонт приладу обліку теплової енергії по вул. Декабристів, 2</t>
  </si>
  <si>
    <t>ДП "МНВЦСМС"</t>
  </si>
  <si>
    <t>Поточний ремонт приладу обліку теплової енергії по вул. Лазурна, 18-А</t>
  </si>
  <si>
    <t>Поточний ремонт приладу обліку теплової енергії по вул. Маршала Василевського, 59</t>
  </si>
  <si>
    <t>Поточний ремонт приладу обліку теплової енергії по пр.Богоявленський, 25-А</t>
  </si>
  <si>
    <t>Поточний ремонт приладу обліку теплової енергії по вул. Космонавтів, 132-Б</t>
  </si>
  <si>
    <t>Поточний ремонт приладу обліку теплової енергії по пр. Центральний, 5</t>
  </si>
  <si>
    <t>Поточний ремонт приладу обліку теплової енергії по вул.3 Слобідська, 24 (п.1)</t>
  </si>
  <si>
    <t>Поточний ремонт приладу обліку теплової енергії по вул.3 Слобідська, 24 (п.2)</t>
  </si>
  <si>
    <t>Поточний ремонт приладу обліку теплової енергії по пр.Корабелів, 12 (п.7)</t>
  </si>
  <si>
    <t>Поточний ремонт приладу обліку теплової енергії по пр.Корабелів, 12 (п.4)</t>
  </si>
  <si>
    <t>Поточний ремонт приладу обліку теплової енергії по вул. Московська, 42</t>
  </si>
  <si>
    <t>Поточний ремонт приладу обліку теплової енергії по вул. Велика Морська, 67</t>
  </si>
  <si>
    <t>Поточний ремонт приладу обліку теплової енергії по вул. Декабристів, 4</t>
  </si>
  <si>
    <t>Поточний ремонт приладу обліку теплової енергії по вул. Вокзальна, 51</t>
  </si>
  <si>
    <t>Поточний ремонт приладу обліку теплової енергії по пров. Ш.Кобера, 15-Б</t>
  </si>
  <si>
    <t>Поточний ремонт приладу обліку теплової енергії по пр. Богоявленський, 307</t>
  </si>
  <si>
    <t>Поточний ремонт приладу обліку теплової енергії по вул. Садова, 31-А</t>
  </si>
  <si>
    <t>Поточний ремонт приладу обліку теплової енергії по вул. Набережна, 25/2</t>
  </si>
  <si>
    <t>Поточний ремонт приладу обліку теплової енергії по вул. Мостобудівників, 3</t>
  </si>
  <si>
    <t>Поточний ремонт приладу обліку теплової енергії по вул. Молодогвардійська, 63</t>
  </si>
  <si>
    <t>Поточний ремонт приладу обліку теплової енергії по вул. Молодогвардійська, 42</t>
  </si>
  <si>
    <t>Поточний ремонт приладу обліку теплової енергії по вул. Молодогвардійська, 32</t>
  </si>
  <si>
    <t>Поточний ремонт приладу обліку теплової енергії по вул. Генерала Карпенко, 35-А</t>
  </si>
  <si>
    <t>Поточний ремонт приладу обліку теплової енергії по вул. Біла, 61-А</t>
  </si>
  <si>
    <t>Поточний ремонт приладу обліку теплової енергії по пр. Богоявленський, 53-А</t>
  </si>
  <si>
    <t>Поточний ремонт приладу обліку теплової енергії по пр. Богоявленський, 320</t>
  </si>
  <si>
    <t>Поточний ремонт приладу обліку теплової енергії по вул. Ходорєва, 16</t>
  </si>
  <si>
    <t>Поточний ремонт приладу обліку теплової енергії по вул. Новобудівна, 7/1</t>
  </si>
  <si>
    <t>Поточний ремонт приладу обліку теплової енергії по вул. Нікольська, 16</t>
  </si>
  <si>
    <t>Поточний ремонт приладу обліку теплової енергії по вул. Молодогвардійська, 28</t>
  </si>
  <si>
    <t>Поточний ремонт приладу обліку теплової енергії по вул. Миколаївська, 19-А</t>
  </si>
  <si>
    <t>Поточний ремонт приладу обліку теплової енергії по вул. Київська, 2</t>
  </si>
  <si>
    <t>Поточний ремонт приладу обліку теплової енергії по вул. Біла, 65</t>
  </si>
  <si>
    <t>Поточний ремонт приладу обліку теплової енергії по вул. Авангардна, 51</t>
  </si>
  <si>
    <t>ТОВ Медична дезинфекція</t>
  </si>
  <si>
    <t>Дезінсекція житлового фонду</t>
  </si>
  <si>
    <t>Дератизація житлового фонду</t>
  </si>
  <si>
    <t>ТОВ "МИКОЛАЇВ ТЕХЕКПЕРТ"</t>
  </si>
  <si>
    <t>Експертне обстеження ліфтів в ж/б м Миколаєва</t>
  </si>
  <si>
    <t>КП "МИКОЛАЇВЛІФТ"</t>
  </si>
  <si>
    <t>Поточний ремонт вузлів та обладнання ліфта ж/б, пр. Корабелів, 12 (п.6)</t>
  </si>
  <si>
    <t>Поточний ремонт вузлів та обладнання ліфта ж/б, пр. Центральний, 141-А (п.3)</t>
  </si>
  <si>
    <t>Поточний ремонт вузлів та обладнання ліфта ж/б, вул. Шосейна, 105 (п.1)</t>
  </si>
  <si>
    <t>Поточний ремонт вузлів та обладнання ліфта ж/б, вул. Океанівська, 28 (п.6)</t>
  </si>
  <si>
    <t>Поточний ремонт вузлів та обладнання ліфта ж/б, вул. Айвазовського,11-А (п.2)</t>
  </si>
  <si>
    <t>Поточний ремонт вузлів та обладнання ліфта ж/б, вул. Колодязна, 20 (п.1,п.2)</t>
  </si>
  <si>
    <t>Поточний ремонт вузлів та обладнання ліфта ж/б, вул. Нікольська,17 (п.1,п.2)</t>
  </si>
  <si>
    <t>Поточний ремонт вузлів та обладнання ліфта ж/б, вул. Океанівська, 30 (п.1)</t>
  </si>
  <si>
    <t>Поточний ремонт вузлів та обладнання ліфта ж/б, вул. Океанівська, 30-А (п.3)</t>
  </si>
  <si>
    <t>Поточний ремонт вузлів та обладнання ліфта ж/б, вул. Океанівська, 30 (п.3)</t>
  </si>
  <si>
    <t>Поточний ремонт вузлів та обладнання ліфта ж/б, вул. Галини Петрової, 18 (п.1)</t>
  </si>
  <si>
    <t>Поточний ремонт вузлів та обладнання ліфта ж/б, вул. Айвазовського, 13</t>
  </si>
  <si>
    <t>Поточний ремонт вузлів та обладнання ліфта ж/б, вул. Колодязна, 17-А (п.1)</t>
  </si>
  <si>
    <t>Поточний ремонт вузлів та обладнання ліфта ж/б, пр.Центральний, 147 (п.1)</t>
  </si>
  <si>
    <t>Поточний ремонт вузлів та обладнання ліфта ж/б, вул. 6 Слобідська, 5 (п.1)</t>
  </si>
  <si>
    <t>Поточний ремонт вузлів та обладнання ліфта ж/б, пр.Центральний, 179 (п.2)</t>
  </si>
  <si>
    <t>ТОВ "Адрем-ком"</t>
  </si>
  <si>
    <t>Поточний ремонт сходових клітин із заміною вікон в ж/б по вул. Південна, 39А</t>
  </si>
  <si>
    <t>Поточний ремонт сходових клітин із заміною вікон в ж/б по вул. Космонавтів, 110</t>
  </si>
  <si>
    <t>Поточний ремонт сходових клітин із заміною вікон в ж/б по вул. Космонавтів, 112</t>
  </si>
  <si>
    <t>ТОВ "Енергія-Центр"</t>
  </si>
  <si>
    <t>Поточний ремонт електропроводки  ж/б по пр.Центральний,138</t>
  </si>
  <si>
    <t>ФОП Агафонова Т. О.</t>
  </si>
  <si>
    <t>Поточний ремонт прибудинкової території ж/б по вул. Озерна, 13</t>
  </si>
  <si>
    <t>ФОП Залітко В. В.</t>
  </si>
  <si>
    <t>Поточний ремонт прибудинкової території ж/б по вул. Радісна, 5</t>
  </si>
  <si>
    <t>ТОВ "Євроарх"</t>
  </si>
  <si>
    <t>Поточний ремонт підїздів житлового будинку по вул.Адміральська,2 корп.4</t>
  </si>
  <si>
    <t>ФОП Карлюка О. В.</t>
  </si>
  <si>
    <t>Поточний ремонт сходів, козирків, підвалів ж/б по вул.Будівельників18б</t>
  </si>
  <si>
    <t>ПП "Будремком"</t>
  </si>
  <si>
    <t>Поточний ремонт системи водопостачання ж/б по  вул.Передова,52-б (ОСББ)</t>
  </si>
  <si>
    <t>ТОВ "Південна ліфтова компания"</t>
  </si>
  <si>
    <t>Поточний ремонт ліфта ж/б, пр.Героїв України, 19 (п.4)</t>
  </si>
  <si>
    <t>Поточний ремонт ліфта ж/б, пр.Миру, 27-А (п.1)</t>
  </si>
  <si>
    <t>Поточний ремонт ліфта ж/б, пр.Героїв України, 79-А (п.1)</t>
  </si>
  <si>
    <t>КП "ДЄЗ "Пілот"</t>
  </si>
  <si>
    <t>Поточний ремонт прибудинкової території ж/б по вул. Галини Петрової, 18</t>
  </si>
  <si>
    <t>ФОП Жуковський В. Є.</t>
  </si>
  <si>
    <t>Поточний ремонт вхідних груп ж/б по вул.Чкалова,86</t>
  </si>
  <si>
    <t>Поточний ремонт ж/б по вул.Адміральська,2 корп.1</t>
  </si>
  <si>
    <t>Поточний ремонт житлового будинку по пр. Центральний,  166</t>
  </si>
  <si>
    <t>Поточний ремонт прибудинкової території ж/б по вул. Крилова, 12/4</t>
  </si>
  <si>
    <t>ТОВ "СВІТЛОСЕРВІС"</t>
  </si>
  <si>
    <t>Поточний ремонт ж/б по пр. Центральний, 152</t>
  </si>
  <si>
    <t>ФОП Дмитришин Д. В.</t>
  </si>
  <si>
    <t>Поточний ремонт вікон ж/б по вул.Потьомкінська,81/83</t>
  </si>
  <si>
    <t>Поточний ремонт покрівлі ж/б по вул.Океанівська,32-в (ОСББ)</t>
  </si>
  <si>
    <t>Поточний ремонт ліфта ж/б, пр.Миру,25-А (п.2)</t>
  </si>
  <si>
    <t>Поточний ремонт сходових клітин із заміною вікон в ж/б по вул. Айвазовського, 7</t>
  </si>
  <si>
    <t>ТОВ "МК-СТІЛОБАТ"</t>
  </si>
  <si>
    <t>Поточний ремонт прибудинкової території житлового будинку по вул. Арх. Старова, 2Б</t>
  </si>
  <si>
    <t>Поточний ремонт прибудинкової території житлового будинку по вул. Арх. Старова, 2А</t>
  </si>
  <si>
    <t>Поточний ремонт вікон ж/б по вул.Паркова,24/1 (ОСББ)</t>
  </si>
  <si>
    <t>Поточний ремонт сходових клітин із заміною вікон в ж/б по вул. Миколаївська, 17А</t>
  </si>
  <si>
    <t>ФОП Бобров О. М.</t>
  </si>
  <si>
    <t xml:space="preserve">Поточний ремонт козирків, вхідних груп ж/б по пр.Корабелів,12-в </t>
  </si>
  <si>
    <t>ФОП Шпак О. В.</t>
  </si>
  <si>
    <t>Поточний ремонт під'їздів ж/б по вул.Арх.Старова,4-в</t>
  </si>
  <si>
    <t>Поточний ремонт сходових клітин із   заміною вікон ж/б по вул.Шосейна,8</t>
  </si>
  <si>
    <t>Потчоний ремонт вхідних груп ж/б по вул.Будівельників,18</t>
  </si>
  <si>
    <t>Поточний ремонт сходових клітин із заміною вікон в ж/б по вул. Миколаївська, 19А</t>
  </si>
  <si>
    <t>Поточний ремонт вхідних груп ж/б по  вул.Південна,68</t>
  </si>
  <si>
    <t>Поточний ремонт вікон житлового будинку  по пр.Центральний,10-А</t>
  </si>
  <si>
    <t>Поточний ремонт підїздів житлового будинку по вул.Адміральська,2 корп.2</t>
  </si>
  <si>
    <t>Поточний ремонт підїздів житлового будинку по вул.Адміральська,2 корп.3</t>
  </si>
  <si>
    <t>Поточний ремонт ліфта ж/б, пр.Центральний,186 (ліфт А, ліфт Б)</t>
  </si>
  <si>
    <t>Поточний ремонт ліфта ж/б, вул. Колодязна,5-Б (п.1,п.2)</t>
  </si>
  <si>
    <t>Поточний ремонт ліфта ж/б, вул. Космонавтів, 51-А (п.4)</t>
  </si>
  <si>
    <t>Поточний ремонт сходових клітин із заміною вікон ж/б по вул. Бузника, 16</t>
  </si>
  <si>
    <t>Поточний ремонт сходових клітин із заміною вікон в ж/б по вул. Севастопільська, 47А</t>
  </si>
  <si>
    <t>Поточний ремонт сходових клітин із   заміною вікон ж/б по пр.Центральний,7</t>
  </si>
  <si>
    <t>Поточний ремонт сходових клітин із заміною вікон в ж/б по вул. Космонавтів, 120</t>
  </si>
  <si>
    <t>Поточний ремонт сходових клітин із заміною вікон в ж/б по вул. Космонавтів, 118</t>
  </si>
  <si>
    <t>Поточний ремонт сходових клітин із   заміною вікон ж/б по пр.Центральний,2</t>
  </si>
  <si>
    <t>Поточний ремонт сходових клітин із   заміною вікон ж/б по вул.Лазурна,14</t>
  </si>
  <si>
    <t>Поточний ремонт вікон ж/б по вул.Театральна,8а</t>
  </si>
  <si>
    <t>Поточний ремонт сходових клітин із заміною вікон в ж/б по пров. Першотравневий, 79А</t>
  </si>
  <si>
    <t>Поточний ремонт сходових клітин із заміною вікон в ж/б по вул. Райдужна, 34</t>
  </si>
  <si>
    <t>Поточний ремонт вікон ж/б по вул.Театральна,8</t>
  </si>
  <si>
    <t>Поточний ремонт сходових клітин із   заміною вікон ж/б по вул.Дачна,1</t>
  </si>
  <si>
    <t>Поточний ремонт покрівлі житлового будинку вул. Металургів, 26-А</t>
  </si>
  <si>
    <t>ТОВ "ПИК-МОНТАЖ"</t>
  </si>
  <si>
    <t>Поточний ремонт системи водопостачання та водовідведення ж/б по вул. Колодязна, 20</t>
  </si>
  <si>
    <t>Поточний ремонт системи водопостачання та водовідведення ж/б по вул. Колодязна, 39</t>
  </si>
  <si>
    <t>Поточний ремонт сходових клітин із заміною вікон ж/б по вул. Г.Карпенка,  45</t>
  </si>
  <si>
    <t xml:space="preserve">Поточний ремонт ж/б по вул. Адміральська, 29 </t>
  </si>
  <si>
    <t>Поточний ремонт прибудинкової території ж/б по вул. Крилова, 8/1</t>
  </si>
  <si>
    <t>ТОВ "АРГО АСП"</t>
  </si>
  <si>
    <t>Поточний ремонт підїзду житлового будинку по вул.Лазурна,16Г</t>
  </si>
  <si>
    <t>Потчоний ремонт вхідних груп ж/б по  вул.Південна,54/3</t>
  </si>
  <si>
    <t>ТОВ "Вектор-Л"</t>
  </si>
  <si>
    <t>Поточний ремонт  мереж електропостачання ж/б по вул. Г.Петрової, 1</t>
  </si>
  <si>
    <t>ФОП Костенко Д. С.</t>
  </si>
  <si>
    <t>Поточний ремонт  ж/б по пр. Героїв України, 97</t>
  </si>
  <si>
    <t>КП ЕЛУ автодоріг</t>
  </si>
  <si>
    <t xml:space="preserve">Поточний ремонт прибудинкової території житлового будинку по вул. Нікольська, 56  </t>
  </si>
  <si>
    <t>Поточний ремонт водостічних труб ж/б по пр.Богоявленськицй,29</t>
  </si>
  <si>
    <t>Поточний ремонт вікон ж/б по вул.  вул.Заводська,21/2</t>
  </si>
  <si>
    <t>Поточний ремонт житлового будинку по вул. Адм. Макарова, 8</t>
  </si>
  <si>
    <t>ТОВ"ДОМ СЕРВИС-НК"</t>
  </si>
  <si>
    <t>Поточний ремонт системи водовідведення ж/б по вул.4 Слобідська,88 корп.4</t>
  </si>
  <si>
    <t>Поточний ремонт вузлів та обладнання ліфта ж/б, вул.Наваринська,15-А</t>
  </si>
  <si>
    <t>Поточний ремонт вузлів та обладнання ліфта ж/б, вул.Потьомкінська,155 (п.1)</t>
  </si>
  <si>
    <t>Поточний ремонт вузлів та обладнання ліфта ж/б, вул.Потьомкінська,131Б/2</t>
  </si>
  <si>
    <t>Поточний ремонт вузлів та обладнання ліфта ж/б, пр.Богоявленський,325/2 (пас.)</t>
  </si>
  <si>
    <t>ПП "ДЕКО СНАБ"</t>
  </si>
  <si>
    <t>Поточний ремонт ремонт системи опалення по вул. Декабристів, 38/2</t>
  </si>
  <si>
    <t>Поточний ремонт пандусу ж/б, пр.Героїв України,81-А (п.1)</t>
  </si>
  <si>
    <t>Поточний ремонт пандусу ж/б, пр.Богоявленський,325/6 (п.1)</t>
  </si>
  <si>
    <t>Поточний ремонт пандусу ж/б, вул.Скульптора Ізмалкова,132 (п.2)</t>
  </si>
  <si>
    <t>Поточний ремонт пандусу ж/б, вул.Чкалова, 84 (п.2)</t>
  </si>
  <si>
    <t>ТОВ "ЦЕНТРЛІФТ"</t>
  </si>
  <si>
    <t>Поточний ремонт ліфта ж/б, вул. Космонавтів, 110-А</t>
  </si>
  <si>
    <t>Поточний ремонт  системи водопостачання та водовідведення ж/б по вул. Шосейна, 12</t>
  </si>
  <si>
    <t>Поточний ремонт  вхідних груп ж/б по вул.3 Слобідська,26</t>
  </si>
  <si>
    <t xml:space="preserve">Поточний ремонт козирків, вхідних груп ж/б по вул.Океанівська,34 </t>
  </si>
  <si>
    <t>ТОВ "АЛЬЯНСБУД МИКОЛАЇВ"</t>
  </si>
  <si>
    <t xml:space="preserve">Поточний ремонт житлового будинку по вул. Карпенко, 57 </t>
  </si>
  <si>
    <t>ФОП Мироненко А. А.</t>
  </si>
  <si>
    <t>Поточний ремонт вимощення ж/б по вул.Шевченка,53</t>
  </si>
  <si>
    <t>Поточний ремонт вузлів та обладнання ліфта ж/б, вул. Лазурна, 32-А (п.1)</t>
  </si>
  <si>
    <t>ТОВ ЖЕК "Забота"</t>
  </si>
  <si>
    <t>Поточний ремонт системи водопостачання ж/б по пр. Центральний, 71</t>
  </si>
  <si>
    <t>Поточний ремонт ліфта ж/б, вул. Електронна,56 (п.1)</t>
  </si>
  <si>
    <t>Поточний ремонт ліфта ж/б, вул. Айвазовського,11-Б (п.1)</t>
  </si>
  <si>
    <t>Поточний ремонт ліфта ж/б, вул. Електронна,56 (п.3)</t>
  </si>
  <si>
    <t xml:space="preserve">Поточний ремонт прибудинкової території житлового будинку по вул. Нікольська, 54  </t>
  </si>
  <si>
    <t>Поточний ремонт сходових клітин із заміною вікон в ж/б по вул. Космонавтів, 100</t>
  </si>
  <si>
    <t>Поточний ремонт сходових клітин із заміною вікон в ж/б по вул. Потьомкінська, 131Б</t>
  </si>
  <si>
    <t>Поточний ремонт сходових клітин із заміною вікон в ж/б по вул. Севастопольська, 65</t>
  </si>
  <si>
    <t>Поточний ремонт ліфта ж/б, вул. Електронна,56 (п.2)</t>
  </si>
  <si>
    <t>Поточний ремонт системи водовідведення житлового будинку по вул.Космонавтів,51-А</t>
  </si>
  <si>
    <t>ТОВ УК "Південь-М"</t>
  </si>
  <si>
    <t>Поточний ремонт системи водовідведення ж/б по вул. Вінграновського, 41</t>
  </si>
  <si>
    <t>Поточний ремонт системи водопостачання та водовідведення ж/б по вул. Потьомкінська, 153</t>
  </si>
  <si>
    <t>Поточний ремонт  ж/б по пр.Богоявленський,10</t>
  </si>
  <si>
    <t xml:space="preserve">Поточний ремонт прибудинкової території житлового будинку по вул.Лазурна,52   </t>
  </si>
  <si>
    <t xml:space="preserve">Поточний ремонт прибудинкової території житлового будинку по вул.Лазурна,52 А   </t>
  </si>
  <si>
    <t>Поточний ремонт вузлів та обладнання ліфта ж/б, вул. Металургів, 72 (пас.)</t>
  </si>
  <si>
    <t>Поточний ремонт вузлів та обладнання ліфта ж/б, вул. Океанівська, 36 (п.4)</t>
  </si>
  <si>
    <t>Поточний ремонт вузлів та обладнання ліфта ж/б, вул. Металургів, 36 (п.2)</t>
  </si>
  <si>
    <t>Поточний ремонт вікон ж/б по вул.Казарського,1-б</t>
  </si>
  <si>
    <t>Поточний ремонт вікон ж/б по вул. вул.Заводська,21/1</t>
  </si>
  <si>
    <t>Поточний ремонт вікон та дверей житлового будинку  по вул. 1 Лінія, 38</t>
  </si>
  <si>
    <t>Поточний ремонт вікон житлового будинку (п.1) по вул. Космонавтів,  49/1</t>
  </si>
  <si>
    <t>Поточний ремонт вікон ж/б по вул. вул.Заводська,21/3</t>
  </si>
  <si>
    <t>Поточний ремонт системи водовідведення ж/б по вул.4 Слобідська,88</t>
  </si>
  <si>
    <t>Поточний ремонт системи водовідведення житлового будинку по вул. Лазурна, 24-А</t>
  </si>
  <si>
    <t>Поточний ремонт вікон ж/б по вул.Казарського,8</t>
  </si>
  <si>
    <t>Поточний ремонт вузлів та обладнання ліфта ж/б, вул. 6 Слобідська, 11 (п.1)</t>
  </si>
  <si>
    <t>Поточний ремонт вікон ж/б по вул.Казарського,3а</t>
  </si>
  <si>
    <t>Поточний ремонт вікон ж/б по вул.Казарського,1-г</t>
  </si>
  <si>
    <t>Поточний ремонт системи водовідведення ж/б по пр.Богоявленський,10</t>
  </si>
  <si>
    <t>Поточний ремонт системи водопостачання та водовідведення ж/б по вул. Потьомкінська, 155</t>
  </si>
  <si>
    <t>Поточний ремонт системи водопостачання та водовідведення ж/б по вул. 12 Поздовжня, 42-Б</t>
  </si>
  <si>
    <t>Поточний ремонт вузлів та обладнання ліфта ж/б, вул. Соборна, 9 (вантаж.)</t>
  </si>
  <si>
    <t>Поточний ремонт вузлів та обладнання ліфта ж/б, вул. Озерна, 13-Б (п.1)</t>
  </si>
  <si>
    <t>Поточний ремонт вузлів та обладнання ліфта ж/б, вул. Айвазовського, 7 (л.2)</t>
  </si>
  <si>
    <t>Поточний ремонт ліфта ж/б, пр. Центральний, 186 (л.1)</t>
  </si>
  <si>
    <t>Поточний ремонт ліфта ж/б, вул 6 Слобідська, 9 (п.2)</t>
  </si>
  <si>
    <t>ФОП Седнєва І. В.</t>
  </si>
  <si>
    <t>Поточний ремонт покрівлі ж/б вул.Заводська,27/2</t>
  </si>
  <si>
    <t>Поточний ремонт покрівлі ж/б вул.Заводська,27/1</t>
  </si>
  <si>
    <t>ТОВ "Енерджи Трейд Груп"</t>
  </si>
  <si>
    <t>Поточний ремонт житлового будинку (освітлення) по вул.Пушкінська,2</t>
  </si>
  <si>
    <t>Поточний ремонт будинку по вул.Надпрудна,15</t>
  </si>
  <si>
    <t>Поточний ремонт вікон сходових клітин ж/б по пров.Київський,2</t>
  </si>
  <si>
    <t>Поточний ремонт вікон сходових клітин ж/б по пров.Армійський,17</t>
  </si>
  <si>
    <t>Поточний ремонт вікон сходових клітин ж/б по пр.Героїв України,59</t>
  </si>
  <si>
    <t>ТОВ "ПІВДЕНЬ-БУДСЕРВІС"</t>
  </si>
  <si>
    <t>Поточний ремонт ганку та входу до підвалу ж/б пр. Центральний, 261</t>
  </si>
  <si>
    <t>Поточний ремонт прибудинкової територій ж/б по вул. Нікольська, 45</t>
  </si>
  <si>
    <t>Поточний ремонт електропостачання (монтаж запобіжників)  ж/б по пр.Миру,23-Б</t>
  </si>
  <si>
    <t>ТОВ "Вектор-Гранд"</t>
  </si>
  <si>
    <t>Поточний ремонт внутрішньобудинкових електричних мереж ж/б по вул. Райдужна,36</t>
  </si>
  <si>
    <t>ФОП Гасяк О. О.</t>
  </si>
  <si>
    <t>Поточний ремонт внутрішньобудинкових електричних мереж ж/б по вул. Силикатная, 267</t>
  </si>
  <si>
    <t>Поточний ремонт внутрішньобудинкових електричних мереж ж/б по вул. Силикатна, 267</t>
  </si>
  <si>
    <t>Поточний ремонт козирків ж/б вул.Г.Карпенко,51</t>
  </si>
  <si>
    <t>Департамент житлово-комунального господарства Миколаївської міської ради</t>
  </si>
  <si>
    <t>Х</t>
  </si>
  <si>
    <t>ВСЬОГО :</t>
  </si>
  <si>
    <t>Управління земельних ресурсів Миколаївської міської ради</t>
  </si>
  <si>
    <t>Разом по департаменту</t>
  </si>
  <si>
    <t>Всього по МТЦ</t>
  </si>
  <si>
    <t>ТОВ Дарісбуд</t>
  </si>
  <si>
    <t>Поточний ремонт приміщення (встановлення перегородки)</t>
  </si>
  <si>
    <t>Приміщення адміністрації МТЦ</t>
  </si>
  <si>
    <t>вул. Морехідна, 9/2</t>
  </si>
  <si>
    <t>ТОВ НДЦ Будівельні конструкції</t>
  </si>
  <si>
    <t>Обстеження технічного стану будівельної конструкції основної будівлі</t>
  </si>
  <si>
    <t>Відділення міського територіального центру в Заводському районі м.Миколаєва</t>
  </si>
  <si>
    <t>вул. Кузнецька, 83</t>
  </si>
  <si>
    <t>Поточний ремонт покрівлі будівлі</t>
  </si>
  <si>
    <t>Відділення міського територіального центру в Інгульському районі м.Миколаєва</t>
  </si>
  <si>
    <t>вул.12 Поздовжня, 50-А</t>
  </si>
  <si>
    <t xml:space="preserve">Поточний ремонт приміщення </t>
  </si>
  <si>
    <t>Відділення міського територіального центру Корабельного району</t>
  </si>
  <si>
    <t>м.Миколаїв, вул. Богоявленський, 301/2</t>
  </si>
  <si>
    <t>Відділення міського територіального центру в Центрального району</t>
  </si>
  <si>
    <t>м.Миколаїв, вул. Шевченко,19-А</t>
  </si>
  <si>
    <t>Міський територіальний центр соціального обслуговування (надання соціальних послуг)</t>
  </si>
  <si>
    <t>по ДПСЗН</t>
  </si>
  <si>
    <t>ПП Айперон Плюс</t>
  </si>
  <si>
    <t>Встановлення та налаштування системи відеоспостереженняв УСВіК Заводського р-ну м.Миколаєва</t>
  </si>
  <si>
    <t>Поточний ремонт приміщення УСВіК Заводського р-ну</t>
  </si>
  <si>
    <t>м.Миколаїв, вул. Морехідна, 9/2</t>
  </si>
  <si>
    <t>Встановлення та налаштування системи відеоспостереженняв УСВіК Центрального р-ну м.Миколаєва</t>
  </si>
  <si>
    <t>Поточний ремонт приміщення УСВіК Центрального р-ну</t>
  </si>
  <si>
    <t>м.Миколаїв, вул. Декабристів, 25</t>
  </si>
  <si>
    <t>ПП Югтепломер-сервіс</t>
  </si>
  <si>
    <t>Поточний ремонт стстеми опалення в приміщенні ДПСЗН ММР за адресою вул. Мала Морська , 19</t>
  </si>
  <si>
    <t>Поточний ремонт приміщення ДПСЗН ММР за адресою вул. Мала Морська , 19</t>
  </si>
  <si>
    <t>м.Миколаїв, вул. Мала Морська, 19</t>
  </si>
  <si>
    <t>Департамент праці та соціального захисту населення Миколаївської міської ради</t>
  </si>
  <si>
    <t>ВСЬОГО:</t>
  </si>
  <si>
    <t>Департамент внутрішнього фінансового контролю, нагляду та протидії корупції Миколаївської міської ради</t>
  </si>
  <si>
    <t>Департамент з надання адміністративних послуг Миколаївської міської ради</t>
  </si>
  <si>
    <t>Управління державного архітектурно-будівельного контролю Миколаївської міської ради</t>
  </si>
  <si>
    <t>Управління комунального майна Миколаївської міської ради</t>
  </si>
  <si>
    <t>Департамент фінансів Миколаївської міської ради</t>
  </si>
  <si>
    <t>Департамент енергетики, енергозбередення та запровадження інноваційних технологій Миколаївської міської ради.</t>
  </si>
  <si>
    <t>ПГО ЦВПІ АТО        "Літопис "</t>
  </si>
  <si>
    <t>Послуги з аварійно-відновлювальних робіт з поточного ремонту покрівлі Малокорениського будинку культури</t>
  </si>
  <si>
    <t>Малокорениський будинок культури (резервний фонд)</t>
  </si>
  <si>
    <t>м.Миколаїв, мікрорайон Мала Корениха, вул. Клубна, 10</t>
  </si>
  <si>
    <t>Послуги з аварійно-відновлювальних робіт з поточного ремонту тимчасової огорожі по вул. Озерна, 43</t>
  </si>
  <si>
    <t>Недобудова вул.Озерна,43 (резервний фонд)</t>
  </si>
  <si>
    <t>м.Миколаїв, вул.Озерна,43</t>
  </si>
  <si>
    <t xml:space="preserve">ФОП Бобров О М </t>
  </si>
  <si>
    <t>Послуги з аварійно-відновлювальних робіт, поточний ремонт частини оздоблення фасаду Тернівського будинку культури</t>
  </si>
  <si>
    <t>Тернівський будинок культури(резервний фонд)</t>
  </si>
  <si>
    <t>м. Миколаїв, мікрорайон Тернівка, вул. Софіївська,18</t>
  </si>
  <si>
    <t>ПрАТ "БК"Житлопромбуд-8"</t>
  </si>
  <si>
    <t>Ремонт покрілі концертного залу, демонтаж оздоблення стін, обробка стін антисептичними і протигрибковими сумішами,шпаклювання і фарбування стін залу.</t>
  </si>
  <si>
    <t>Концертний зал Миколаївський міський палац культури "Молодіжний"(резервний фонд)</t>
  </si>
  <si>
    <t>м.Миколаїв, пр.Богоявленський 39-а</t>
  </si>
  <si>
    <t xml:space="preserve">Послуги з аварійно-відновлювальних робіт </t>
  </si>
  <si>
    <t>Дитяча музична школа №6 (резервний фонд)</t>
  </si>
  <si>
    <t>м.Миколаїв, пров.Прорізний,21</t>
  </si>
  <si>
    <t xml:space="preserve">Послуги з поточного ремонту ганку та паркану Великокорениського будинку культури за адресою: м.Миколаїв, вул.Миколаївських десантників, 4 </t>
  </si>
  <si>
    <t>Облаштування прилеглої території Великокорениського будинку культури</t>
  </si>
  <si>
    <t xml:space="preserve"> м. Миколаїв, мікрорайон Велика Корениха,  вул. Миколаївських десантників, 4</t>
  </si>
  <si>
    <t>Триває процедура відкритих торгів</t>
  </si>
  <si>
    <t>Заміна підлогового покриття,сантехнічні роботи</t>
  </si>
  <si>
    <t xml:space="preserve">Поточний ремонт нежитлових приміщень ММПК"Молодіжний"                </t>
  </si>
  <si>
    <t>м.Миколаїв, пр.Корабелів 3/4; м.Миколаїв, вул.Озерна 12; м.Миколаїв,вул.Буді-вельників 16-а/1</t>
  </si>
  <si>
    <t>Облаштування прилеглої території ЦКД "Промінь"</t>
  </si>
  <si>
    <t xml:space="preserve">Облаштування прилеглої території ЦКД "Промінь" </t>
  </si>
  <si>
    <t>м.Миколаїв, вул.Веселинівська, 23</t>
  </si>
  <si>
    <t>ФОП Бабков Ю.В.</t>
  </si>
  <si>
    <t>Поточний ремонт вбиральні</t>
  </si>
  <si>
    <t xml:space="preserve">Поточний ремонт вбиральні ЦКД "Промінь" </t>
  </si>
  <si>
    <t>Управління з питань культури та охорони культурної спадщини ММР</t>
  </si>
  <si>
    <t>Департамент архітектури та містобудування  Миколаївської міської ради</t>
  </si>
  <si>
    <t>ТОВ “Іннтехно”</t>
  </si>
  <si>
    <t>поточний ремонт і технічне обслуговування електоро-ручних вентиляторів</t>
  </si>
  <si>
    <t>захисна споруда</t>
  </si>
  <si>
    <t>пр.Миру,2а</t>
  </si>
  <si>
    <t>Управління з питань НС та ЦЗН ММР</t>
  </si>
  <si>
    <t>ФОП Бучко О.М.</t>
  </si>
  <si>
    <t>Поточний ремонт покрівлі</t>
  </si>
  <si>
    <t>ДЮСШ №2</t>
  </si>
  <si>
    <t>м.Миколаїв вул.Спортивна,11</t>
  </si>
  <si>
    <t>ТОВ "Ночний дозор"</t>
  </si>
  <si>
    <t xml:space="preserve">Мотаж автоматичної  пожежної сигналазації </t>
  </si>
  <si>
    <t>ДЮСШ №3</t>
  </si>
  <si>
    <t>м.Миколаїв вул.Погранична  ,45</t>
  </si>
  <si>
    <t xml:space="preserve">Монтаж блискозахисту будівель та споруд </t>
  </si>
  <si>
    <t>ДЮСШ №7</t>
  </si>
  <si>
    <t>м.Миколаїв вул.Артилерійська, 20</t>
  </si>
  <si>
    <t xml:space="preserve">Монтаж блискозахисту будівель та споруд   </t>
  </si>
  <si>
    <t>ДЮСШ №5</t>
  </si>
  <si>
    <t>м.Миколаїв вул.Приозерна, 2</t>
  </si>
  <si>
    <t>Управління у справах фізичної культури і спорту ММР</t>
  </si>
  <si>
    <t>Управління капітального будівництва Миколаївської міської ради</t>
  </si>
  <si>
    <t>ФОП Усата К.В.</t>
  </si>
  <si>
    <t>поточний ремонт покрівлі</t>
  </si>
  <si>
    <t xml:space="preserve">адмінбудівля </t>
  </si>
  <si>
    <t>вул.Адміральська,20</t>
  </si>
  <si>
    <t>ФОП Масляєв П.В.</t>
  </si>
  <si>
    <t>технагляд "поточний ремонт коридору та холу"</t>
  </si>
  <si>
    <t>вул.Адміральська,21</t>
  </si>
  <si>
    <t>поточний ремонт коридору та холу</t>
  </si>
  <si>
    <t>Виконавчий комітет Миколаївської міської ради</t>
  </si>
  <si>
    <t>ТОВ "Фірма "Ремтех"</t>
  </si>
  <si>
    <t>Поточний ремонт покрівлі Миколаївський муніципальний академічний коледж</t>
  </si>
  <si>
    <t xml:space="preserve"> Миколаївський муніципальний академічний коледж</t>
  </si>
  <si>
    <t>м. Миколаїв, 54034 вул. Маршала Василевського, 55Г Миколаївський муніципальний академічний коледж</t>
  </si>
  <si>
    <t>ФОП Писаренко В.В.</t>
  </si>
  <si>
    <t>Заміна покрівлі  ДНЗ№5</t>
  </si>
  <si>
    <t>Дошкільний навчальний заклад № 5</t>
  </si>
  <si>
    <t xml:space="preserve"> м.Миколаїв,54003 вул.Колодязна, 4, Дошкільний навчальний заклад № 5</t>
  </si>
  <si>
    <t>ФОП Матієва Ю.П.</t>
  </si>
  <si>
    <t xml:space="preserve">Заміна покрівлі  Миколаївського економічного ліцею №2 </t>
  </si>
  <si>
    <t xml:space="preserve">Миколаївський економічний ліцей №2 </t>
  </si>
  <si>
    <t xml:space="preserve"> м.Миколаїв,54029                       вул.Робоча,2</t>
  </si>
  <si>
    <t>ТОВ Строймир Индастриз</t>
  </si>
  <si>
    <t>Ремонт веранди ЗДО № 117 м. Миколаєва</t>
  </si>
  <si>
    <t>Заклад дошкільної освіти № 117 м. Миколаєва</t>
  </si>
  <si>
    <t xml:space="preserve"> м.Миколаїв,54029                                 вул.Шосейна,19</t>
  </si>
  <si>
    <t>ФОП Стуканов</t>
  </si>
  <si>
    <t>Поточний ремонт покрівлі  № 101"Дружба" м. Миколаєва</t>
  </si>
  <si>
    <t>Заклад дошкільної освіти № 101"Дружба" м. Миколаєва</t>
  </si>
  <si>
    <t>м.Миколаїв,54052                         пр.Корабелів,22</t>
  </si>
  <si>
    <t>ФОП Круліковський К.Я.</t>
  </si>
  <si>
    <t>Поточний ремонт покрівлі з улаштуванням блискавки захисту будівлі ЗДО № 47</t>
  </si>
  <si>
    <t xml:space="preserve">Заклад дошкільної освіти № 47 "Барвинок" </t>
  </si>
  <si>
    <t>м. Миколаїв      54034                       пр. Миру, 13-А</t>
  </si>
  <si>
    <t>ФОП Котков В.В.</t>
  </si>
  <si>
    <t>Поточний ремонт санвузлів ЗЗСО № 17</t>
  </si>
  <si>
    <t>Заклад загальної середньої освіти № 17</t>
  </si>
  <si>
    <t xml:space="preserve">  м. Миколаїв       54038                вул.Дачна, 2</t>
  </si>
  <si>
    <t>ТОВ "ІННТЕХНО"</t>
  </si>
  <si>
    <t>Поточний ремонт  покрівлі ЗЗСО № 26</t>
  </si>
  <si>
    <t>Заклад загальної середньої освіти № 26</t>
  </si>
  <si>
    <t xml:space="preserve">  м. Миколаїв       54034                вул.Чайковського, 11-а</t>
  </si>
  <si>
    <t>Поточний ремонт спортивної зали  ЗЗСО № 26</t>
  </si>
  <si>
    <t>ТОВ БК "Смартбуд"</t>
  </si>
  <si>
    <t>Поточний ремонт огорожі  ЗЗСО № 15</t>
  </si>
  <si>
    <t>Заклад загальної середньої освіти № 15</t>
  </si>
  <si>
    <t xml:space="preserve">  м. Миколаїв       54030                вул.Потьомкінська, 22-а</t>
  </si>
  <si>
    <t>ФОП Гусак Д.Д.</t>
  </si>
  <si>
    <t>Поточний ремонт санвузла   ММК за адресою: м.Миколаїв, вул. Потьомкінська, 147-а</t>
  </si>
  <si>
    <t>Миколаївський муніципальний колегіум Миколаївської міської ради Миколаївської області</t>
  </si>
  <si>
    <t xml:space="preserve">  м. Миколаїв       54003                вул.Потьомкінська, 147-а</t>
  </si>
  <si>
    <t>ФОП Волошин О.Г.</t>
  </si>
  <si>
    <t>Поточний ремонт санвузлів ЗЗСО № 40</t>
  </si>
  <si>
    <t>Заклад загальної середньої освіти № 40</t>
  </si>
  <si>
    <t>м.Миколаїв, 54050   вул.Металургів, 97/1</t>
  </si>
  <si>
    <t>ТОВ "НІКПОЖТЕХСЕРВІС"</t>
  </si>
  <si>
    <t>Поточний ремонт приміщення з заміною протипожежних дверей   ММК за адресою: м.Миколаїв, вул. Потьомкінська, 147-а</t>
  </si>
  <si>
    <t>Поточний ремонт приміщення з заміною протипожежних дверей   ММК за адресою: м.Миколаїв, вул. Котельна, 8</t>
  </si>
  <si>
    <t xml:space="preserve">  м. Миколаїв       54003                 вул.Котельна, 8</t>
  </si>
  <si>
    <t>ТОВ "ТОПБУД ЛТД"</t>
  </si>
  <si>
    <t>Поточний ремонт санвузлів ЗЗСО № 22</t>
  </si>
  <si>
    <t>Заклад загальної середньої освіти № 22</t>
  </si>
  <si>
    <t xml:space="preserve">  м. Миколаїв       54029                 вул. Робоча, 8</t>
  </si>
  <si>
    <t>ФОП Сергієнко О.В.</t>
  </si>
  <si>
    <t>Поточний ремонт огорожі  ЗЗСО № 25</t>
  </si>
  <si>
    <t>Заклад загальної середньої освіти № 25</t>
  </si>
  <si>
    <t xml:space="preserve">  м. Миколаїв       54020               вул. Защука, 2А</t>
  </si>
  <si>
    <t>ТОВ "СтройМирИндастриз"</t>
  </si>
  <si>
    <t>Поточний ремонт спортзалу гімназії № 3</t>
  </si>
  <si>
    <t>Гімназія № 3 Миколаївської міської ради Миколаївської області</t>
  </si>
  <si>
    <t>м.Миколаїв, 540528   пр.Корабелів, 12-Г</t>
  </si>
  <si>
    <t>ФОП Бердник А.М.</t>
  </si>
  <si>
    <t>Поточний ремонт приміщення  ЗЗСО № 36</t>
  </si>
  <si>
    <t>Заклад загальної середньої освіти № 36</t>
  </si>
  <si>
    <t xml:space="preserve">  м. Миколаїв       54055               вул. Погранична, 143</t>
  </si>
  <si>
    <t>Поточний ремонт приміщення з заміною протипожежних дверей   ЗЗСО № 24</t>
  </si>
  <si>
    <t>Заклад загальної середньої освіти № 24</t>
  </si>
  <si>
    <t xml:space="preserve">  м. Миколаїв       54048               вул. Лісова, 1</t>
  </si>
  <si>
    <t>ФОП Вербицький Д.С.</t>
  </si>
  <si>
    <t>Поточний ремонт приміщення  ЗЗСО № 28</t>
  </si>
  <si>
    <t>Заклад загальної середньої освіти № 28</t>
  </si>
  <si>
    <t xml:space="preserve">  м. Миколаїв       54018                 вул. Чайковського, 30</t>
  </si>
  <si>
    <t>Часткова оплата за поточний ремонт системи водопостачання  ЗЗСО № 51</t>
  </si>
  <si>
    <t>Заклад загальної середньої освіти № 51</t>
  </si>
  <si>
    <t xml:space="preserve">  м. Миколаїв       54058                 вул. Лазурна, 46</t>
  </si>
  <si>
    <t>ПП "Монолітбудсервіс"</t>
  </si>
  <si>
    <t>Поточний ремонт харчоблоку  ЗДО № 84</t>
  </si>
  <si>
    <t xml:space="preserve">Заклад дошкільної освіти № 84 "Журавлик" </t>
  </si>
  <si>
    <t xml:space="preserve">  м. Миколаїв       54025                 пр. Героїв України, 57-А</t>
  </si>
  <si>
    <t>Поточний ремонт приміщення  ЗДО № 106</t>
  </si>
  <si>
    <t xml:space="preserve">Заклад дошкільної освіти № 106 "Вишенька" </t>
  </si>
  <si>
    <t xml:space="preserve"> м. Миколаїв           54050            пр. Богоявленський, 297</t>
  </si>
  <si>
    <t>Поточний ремонт харчоблоку  ЗДО № 128</t>
  </si>
  <si>
    <t xml:space="preserve">Заклад дошкільної освіти № 128  "Сонечко" </t>
  </si>
  <si>
    <t xml:space="preserve">  м. Миколаїв           54001                                       вул. Адмірала Макарова, 62-а</t>
  </si>
  <si>
    <t>ФОП Дробуш Є.В.</t>
  </si>
  <si>
    <t>Поточний ремонт приміщення з заміною металопластикових вікон  ЗДО № 93</t>
  </si>
  <si>
    <t xml:space="preserve">Заклад дошкільної освіти № 93 "Ювілейний" </t>
  </si>
  <si>
    <t xml:space="preserve">  м. Миколаїв           54034                                       пр. Богоявленський, 24/1</t>
  </si>
  <si>
    <t>Поточний ремонт приміщення  ЗДО № 47</t>
  </si>
  <si>
    <t>Поточний ремонт системи електропостачання ЗДО № 104</t>
  </si>
  <si>
    <t xml:space="preserve">Заклад дошкільної освіти № 104 "Троянда" </t>
  </si>
  <si>
    <t xml:space="preserve"> м. Миколаїв           54050            вул.Торгова, 59</t>
  </si>
  <si>
    <t>Поточний ремонт системи опалення ЗДО № 29</t>
  </si>
  <si>
    <t xml:space="preserve">Заклад дошкільної освіти № 29 "Саманта" </t>
  </si>
  <si>
    <t xml:space="preserve"> м. Миколаїв           54003            вул.Колодязна, 9</t>
  </si>
  <si>
    <t>Поточний ремонт :вогнезахисна обробка деревяних конструкцій покрівлі будівлі ЗДО № 104</t>
  </si>
  <si>
    <t>ФОП Поліщук О.В.</t>
  </si>
  <si>
    <t>Поточний ремонт системи енергопостачання ЦБ</t>
  </si>
  <si>
    <t>Централізована бухгалтерія</t>
  </si>
  <si>
    <t xml:space="preserve">  м. Миколаїв       54001                 вул.Мала Морська, 3</t>
  </si>
  <si>
    <t>Поточний ремонт покрівлі з улаштуванням блискавки захисту будівлі</t>
  </si>
  <si>
    <t>Господарча група</t>
  </si>
  <si>
    <t xml:space="preserve">  м. Миколаїв       54001                 вул.Інженерна, 3</t>
  </si>
  <si>
    <t>Поточний ремонт приміщень  КЮМ</t>
  </si>
  <si>
    <t>Клуб юних моряків з флотилією</t>
  </si>
  <si>
    <t xml:space="preserve">  м. Миколаїв       54001                Інгульський узвіз ,  2</t>
  </si>
  <si>
    <t>Поточний ремонт покрівлі  ЗДО № 50</t>
  </si>
  <si>
    <t xml:space="preserve">Заклад дошкільної освіти № 50 "Дельфін" </t>
  </si>
  <si>
    <t xml:space="preserve">  м. Миколаїв       54018                 вул.Космонавтов, 56</t>
  </si>
  <si>
    <t>ФОП Радько О.В.</t>
  </si>
  <si>
    <t>Поточний ремонт покрівлія ВСШ № 1</t>
  </si>
  <si>
    <t>Миколаївська вечірня школа № 1  Миколаївської міської ради Миколаївської області</t>
  </si>
  <si>
    <t>м.Миколаїв, 54050   вул. Гетьмана Сагайдачного, 92</t>
  </si>
  <si>
    <t>Поточний ремонт покрівлі гімназії № 41</t>
  </si>
  <si>
    <t>Гуманітарна гімназія № 41 Миколаївської міської ради Миколаївської області</t>
  </si>
  <si>
    <t>м.Миколаїв, 54018   вул. Театральна, 41</t>
  </si>
  <si>
    <t>Поточний ремонт покрівлі  ЗДО № 23</t>
  </si>
  <si>
    <t xml:space="preserve">Заклад дошкільної освіти № 23 "Теремок" </t>
  </si>
  <si>
    <t xml:space="preserve">  м. Миколаїв     54040               вул. Карпенко,1</t>
  </si>
  <si>
    <t>Поточний ремонт веранд  ЗДО № 110</t>
  </si>
  <si>
    <t xml:space="preserve">Заклад дошкільної освіти № 110 "Гніздечко" </t>
  </si>
  <si>
    <t xml:space="preserve"> м. Миколаїв           54050            вул. Рибна, 4</t>
  </si>
  <si>
    <t>Поточний ремонт покрівлі  ЗДО № 106</t>
  </si>
  <si>
    <t xml:space="preserve">Заклад дошкільної освіти № 106 "Вишенка" </t>
  </si>
  <si>
    <t>Поточний ремонт покрівлі  ЗДО № 66</t>
  </si>
  <si>
    <t xml:space="preserve">Заклад дошкільної освіти № 66 "Вогник" </t>
  </si>
  <si>
    <t xml:space="preserve">  м. Миколаїв     54007               вул. Квітнева, 4</t>
  </si>
  <si>
    <t>Поточний ремонт  приміщення МСЮТ</t>
  </si>
  <si>
    <t>Міська станція юних техніків</t>
  </si>
  <si>
    <t xml:space="preserve">  м. Миколаїв       54034                 вул. Шкільна, 5</t>
  </si>
  <si>
    <t xml:space="preserve"> ТОВ "Медтехсервис"</t>
  </si>
  <si>
    <t>Поточний ремонт системи енергопостачання  Заводського будинку творчості</t>
  </si>
  <si>
    <t>Заводський будинок творчості</t>
  </si>
  <si>
    <t xml:space="preserve">  м. Миколаїв       54002                 вул. Корабелів, 18</t>
  </si>
  <si>
    <t>Поточний ремонт приміщення Палаца творчості учнів</t>
  </si>
  <si>
    <t>Палац творчості учнів</t>
  </si>
  <si>
    <t>м.Миколаїв, 54001   вул. Адміральська, 31</t>
  </si>
  <si>
    <t>ФОП Залітко В.В.</t>
  </si>
  <si>
    <t>Поточний ремонт будівлі  ЗЗСО № 32</t>
  </si>
  <si>
    <t>Заклад загальної середньої освіти № 32</t>
  </si>
  <si>
    <t xml:space="preserve">  м. Миколаїв       54025                 вул. Оберегова (Гайдара), 1</t>
  </si>
  <si>
    <t>ПП "Парсенон-Південь"</t>
  </si>
  <si>
    <t>Поточний ремонт покрівлі гімназії № 4</t>
  </si>
  <si>
    <t>Гімназія № 4 Миколаївської міської ради Миколаївської області</t>
  </si>
  <si>
    <t>м.Миколаїв, 54058   вул. Лазурна, 48</t>
  </si>
  <si>
    <t>Поточний ремонт приміщення   Класичного ліцею</t>
  </si>
  <si>
    <t>Класичний ліцей міської ради Миколаївської області</t>
  </si>
  <si>
    <t xml:space="preserve">  м. Миколаїв       54025                 пров. Парусний, 3</t>
  </si>
  <si>
    <t>Поточний ремонт приміщення з заміною протипожежних дверей   Класичного ліцею</t>
  </si>
  <si>
    <t>Поточний ремонт санвузла ЗДО № 85</t>
  </si>
  <si>
    <t xml:space="preserve">Заклад дошкільної освіти № 85 "Світлячок" </t>
  </si>
  <si>
    <t xml:space="preserve">  м. Миколаїв       54029                 вул. 8 березня, 22Б</t>
  </si>
  <si>
    <t>ФОП Жуковський В.Є.</t>
  </si>
  <si>
    <t>Поточний ремонт приміщення з заміною металопластикових вікон  ЗДО № 37</t>
  </si>
  <si>
    <t xml:space="preserve">Заклад дошкільної освіти № 37 "Казка" </t>
  </si>
  <si>
    <t xml:space="preserve"> м. Миколаїв           54056            вул. Театральна, 51-А</t>
  </si>
  <si>
    <t>Поточний ремонт подвір'я ЗДО № 147</t>
  </si>
  <si>
    <t xml:space="preserve">Заклад дошкільної освіти № 147 "Зіронька" </t>
  </si>
  <si>
    <t xml:space="preserve">  м. Миколаїв       57156  В.Корениха      вул. Гарнізонна, 10А</t>
  </si>
  <si>
    <t>Поточний ремонт харчоблоку  ЗДО № 2</t>
  </si>
  <si>
    <t xml:space="preserve">Заклад дошкільної освіти № 2 "Берізка" </t>
  </si>
  <si>
    <t xml:space="preserve"> м. Миколаїв           54003            вул. Чкалова, 118-А</t>
  </si>
  <si>
    <t>Поточний ремонт приміщення  ЗДО № 17</t>
  </si>
  <si>
    <t xml:space="preserve">Заклад дошкільної освіти № 17 "Журавлик" </t>
  </si>
  <si>
    <t xml:space="preserve"> м. Миколаїв           54031            вул.Космонавтів, 144Б</t>
  </si>
  <si>
    <t>Поточний ремонт будівлі  ЗДО № 51</t>
  </si>
  <si>
    <t xml:space="preserve">Заклад дошкільної освіти № 51 "Супутник" </t>
  </si>
  <si>
    <t xml:space="preserve">  м. Миколаїв       54029                 пр.Центральний, 26В</t>
  </si>
  <si>
    <t>Поточний ремонт приміщення  ЗДО № 138</t>
  </si>
  <si>
    <t xml:space="preserve">Заклад дошкільної освіти № 138 </t>
  </si>
  <si>
    <t xml:space="preserve"> м. Миколаїв           54052            вул.Генерала Попеля, 79</t>
  </si>
  <si>
    <t>Поточний ремонт системи каналізації ЗДО № 37</t>
  </si>
  <si>
    <t>Поточний ремонт системи опалення ЗДО № 147</t>
  </si>
  <si>
    <t>Поточний ремонт :вогнезахисна обробка деревяних конструкцій покрівлі будівлі ЗДО № 47</t>
  </si>
  <si>
    <t>Поточний ремонт подвіря  ЗДО № 95</t>
  </si>
  <si>
    <t xml:space="preserve">Заклад дошкільної освіти № 95 "Бджілка" </t>
  </si>
  <si>
    <t xml:space="preserve">  м. Миколаїв       54028                 вул. Космонавтів, 67А</t>
  </si>
  <si>
    <t>Поточний ремонт приміщення з заміною протипожежних дверей  ЗДО № 74</t>
  </si>
  <si>
    <t xml:space="preserve">Заклад дошкільної освіти № 74 "Якорьок" </t>
  </si>
  <si>
    <t xml:space="preserve">  м. Миколаїв       54030                 вул. Терасна, 12а</t>
  </si>
  <si>
    <t>Поточний ремонт приміщення  ЗДО № 104</t>
  </si>
  <si>
    <t>Поточний ремонт приміщень з заміною протипожежних дверей КЮМ</t>
  </si>
  <si>
    <t>ТОВ "ПОЖГАРАНТ-МИКОЛАЇВ"</t>
  </si>
  <si>
    <t>Поточний ремонт :вогнезахисна обробка деревяних конструкцій покрівлі будівлі МСЮТ</t>
  </si>
  <si>
    <t>Поточний ремонт двору МСЮН</t>
  </si>
  <si>
    <t>Міська станція юних натуралістів</t>
  </si>
  <si>
    <t xml:space="preserve">  м. Миколаїв       54022                 вул. Прибугська, 83</t>
  </si>
  <si>
    <t>МПБГ "Карид"</t>
  </si>
  <si>
    <t>Поточний ремонт   системи водопостачання БТДЮ Інгульського району</t>
  </si>
  <si>
    <t xml:space="preserve">Будинок творчості дітей та юнацтва Інгульського району
</t>
  </si>
  <si>
    <t xml:space="preserve">  м. Миколаїв       54028                 вул. Космонавтов, 128А</t>
  </si>
  <si>
    <t>Поточний ремонт приміщень з заміною металопластикових вікон в будівлі  БТДЮ Інгульського району</t>
  </si>
  <si>
    <t>Поточний ремонт санвузлів БТДЮ Інгульського району</t>
  </si>
  <si>
    <t>Поточний ремонт приміщень  СНВК</t>
  </si>
  <si>
    <t xml:space="preserve">Миколаївський спеціальний навчально-виховний комплекс  для дітей із зниженим зором 
Інгульський р-н
</t>
  </si>
  <si>
    <t>м.Миколаїв, 54056  пр.Миру, 21-В</t>
  </si>
  <si>
    <t>Поточний ремонт двору  СНВК</t>
  </si>
  <si>
    <t>Поточний ремонт приміщення  ЗЗСО № 6</t>
  </si>
  <si>
    <t>Заклад загальної середньої освіти № 6</t>
  </si>
  <si>
    <t xml:space="preserve">  м. Миколаїв       54038                 вул. Курортна, 2-А</t>
  </si>
  <si>
    <t>ТОВ "Фенікс Юг"</t>
  </si>
  <si>
    <t>Поточний ремонт :вогнезахисна обробка деревяних конструкцій покрівлі будівлі ЗЗСО № 50</t>
  </si>
  <si>
    <t>Заклад загальної середньої освіти № 50</t>
  </si>
  <si>
    <t>м.Миколаїв, 54056  пр.Миру, 50</t>
  </si>
  <si>
    <t>Поточний ремонт системи енергопостачання  ММК</t>
  </si>
  <si>
    <t>Поточний ремонт санвузла  ММК</t>
  </si>
  <si>
    <t>Поточний ремонт приміщення з заміною металопластикових вікон  та дверей ЗЗСО № 4</t>
  </si>
  <si>
    <t>Заклад загальної середньої освіти № 4</t>
  </si>
  <si>
    <t xml:space="preserve">  м. Миколаїв       54017                 вул. Мала Морська, 78</t>
  </si>
  <si>
    <t>ФОП Демяненко М.В.</t>
  </si>
  <si>
    <t>Поточний ремонт системи водовідведення  ЗЗСО № 57</t>
  </si>
  <si>
    <t>Заклад загальної середньої освіти № 57</t>
  </si>
  <si>
    <t>Поточний ремонт :вогнезахисна обробка деревяних конструкцій покрівлі будівлі ЗЗСО № 22</t>
  </si>
  <si>
    <t xml:space="preserve"> ФОП Волошин О.Г.</t>
  </si>
  <si>
    <t>Поточний ремонт санвузла  ЗЗСО № 40</t>
  </si>
  <si>
    <t xml:space="preserve">  м. Миколаїв       54050                 вул. Металургів, 97/1</t>
  </si>
  <si>
    <t xml:space="preserve">Поточний ремонт приміщення МВЗШ </t>
  </si>
  <si>
    <t xml:space="preserve">Миколаївська вечірня школа з заочною формою навчання   Миколаївської міської ради </t>
  </si>
  <si>
    <t>ФОП Чубов І.М.</t>
  </si>
  <si>
    <t>Поточний ремонт приміщення  ЗЗСО № 31</t>
  </si>
  <si>
    <t>Заклад загальної середньої освіти № 31</t>
  </si>
  <si>
    <t xml:space="preserve">  м. Миколаїв       54055                 вул. 1-Слобідська, 42</t>
  </si>
  <si>
    <t>Поточний ремонт :вогнезахисна обробка деревяних конструкцій покрівлі будівлі ПУГ</t>
  </si>
  <si>
    <t>Перша українська гімназія Миколаївської міської ради Миколаївської області</t>
  </si>
  <si>
    <t xml:space="preserve">  м. Миколаїв       54030                 вул.Нікольська, 34</t>
  </si>
  <si>
    <t>Поточний ремонт :вогнезахисна обробка деревяних конструкцій покрівлі будівлі ММК</t>
  </si>
  <si>
    <t xml:space="preserve">поточний ремонт покрівлі у ЗОШ№34 у м.Миколаєві </t>
  </si>
  <si>
    <t>Заклад загальної середньої освіти № 34</t>
  </si>
  <si>
    <t>м.Миколаїв, 54017   вул.Лягіна, 29</t>
  </si>
  <si>
    <t>Поточний ремонт покрівлі з улаштуванням блискавки захисту будівлі ЗЗСО № 34</t>
  </si>
  <si>
    <t>м.Миколаїв, 54017   вул.Лягіна, 28</t>
  </si>
  <si>
    <t>Поточний ремонт приміщення з заміною вікон   ЗЗСО № 46</t>
  </si>
  <si>
    <t>Заклад загальної середньої освіти № 46</t>
  </si>
  <si>
    <t>м.Миколаїв, 54034   вул.9 Повздовжня, 10</t>
  </si>
  <si>
    <t>Поточний ремонт подвір'я ЗДО № 50</t>
  </si>
  <si>
    <t>Поточний ремонт приміщення  ЗДО № 125</t>
  </si>
  <si>
    <t xml:space="preserve">Заклад дошкільної освіти № 125 "Іскорка" </t>
  </si>
  <si>
    <t xml:space="preserve"> м. Миколаїв           54052            вул.Океанівська  (Артема), 6</t>
  </si>
  <si>
    <t>ФОП Седакова Т.В.</t>
  </si>
  <si>
    <t>Поточний ремонт двору ЗДО № 85</t>
  </si>
  <si>
    <t>Поточний ремонт :вогнезахисна обробка деревяних конструкцій покрівлі будівлі ЗДО № 68</t>
  </si>
  <si>
    <t xml:space="preserve">Заклад дошкільної освіти № 68 "Ромашка" </t>
  </si>
  <si>
    <t xml:space="preserve">  м. Миколаїв       54039                 вул. 1 Екіпажна (Урицького), 4</t>
  </si>
  <si>
    <t>ТОВ "Медтехсервис"</t>
  </si>
  <si>
    <t>Поточний ремонт енергопостачання ЗДО № 68</t>
  </si>
  <si>
    <t>Поточний ремонт двору ЗДО № 82</t>
  </si>
  <si>
    <t xml:space="preserve">Заклад дошкільної освіти № 82 "Лебідь" </t>
  </si>
  <si>
    <t xml:space="preserve">  м. Миколаїв       54034                 пр. Богоявленський, 20-А</t>
  </si>
  <si>
    <t>Поточний ремонт :вогнезахисна обробка деревяних конструкцій покрівлі будівлі ЗДО № 85</t>
  </si>
  <si>
    <t>Поточний ремонт подвіря ЗДО № 1</t>
  </si>
  <si>
    <t xml:space="preserve">Заклад дошкільної освіти № 1 "Північне сяйво" </t>
  </si>
  <si>
    <t xml:space="preserve">  м. Миколаїв       54046                 вул. Архітектора Старова, 6-Г</t>
  </si>
  <si>
    <t>Поточний ремонт приміщення ЗДО № 49</t>
  </si>
  <si>
    <t xml:space="preserve">Заклад дошкільної освіти № 49 "Марічка" </t>
  </si>
  <si>
    <t xml:space="preserve">  м. Миколаїв       54058                 вул. Лазурна, 44</t>
  </si>
  <si>
    <t>ТОВ "АльянсБуд Миколаїв"</t>
  </si>
  <si>
    <t>Поточний ремонт приміщення з заміною вікон  ЗДО № 12</t>
  </si>
  <si>
    <t xml:space="preserve">Заклад дошкільної освіти № 12 "Кораблик" </t>
  </si>
  <si>
    <t xml:space="preserve">  м. Миколаїв     54058               вул. Лазурна, 22</t>
  </si>
  <si>
    <t>Поточний ремонт веранди ЗДО № 59</t>
  </si>
  <si>
    <t xml:space="preserve">Заклад дошкільної освіти № 59 "Перлинка" </t>
  </si>
  <si>
    <t xml:space="preserve"> м. Миколаїв           540157            вул.Бузника,12-а</t>
  </si>
  <si>
    <t>Поточний ремонт приміщення з заміною металопластикових вікон  ЗДО № 125</t>
  </si>
  <si>
    <t>Поточний ремонт системи водопостачання ЗДО № 66</t>
  </si>
  <si>
    <t xml:space="preserve"> м. Миколаїв           54007            вул.Квітнева, 4</t>
  </si>
  <si>
    <t>Поточний ремонт :вогнезахисна обробка деревяних конструкцій покрівлі будівлі ЗДО № 138</t>
  </si>
  <si>
    <t>Поточний ремонт системи водопостачання ЗДО № 37</t>
  </si>
  <si>
    <t>Поточний ремонт покрівлі ЗДО № 133</t>
  </si>
  <si>
    <t xml:space="preserve">Заклад дошкільної освіти № 133 "Золота рибка" </t>
  </si>
  <si>
    <t xml:space="preserve"> м. Миколаїв           54050            вул. Металургів, 30</t>
  </si>
  <si>
    <t>Поточний ремонт покрівлі ЗЗСО № 50</t>
  </si>
  <si>
    <t>Поточний ремонт покрівлі ЗЗСО № 16</t>
  </si>
  <si>
    <t>Заклад загальної середньої освіти № 16</t>
  </si>
  <si>
    <t>м.Миколаїв, 54056  вул.Хоисто Ботєва, 41</t>
  </si>
  <si>
    <t>Поточний ремонт покрівлі ЗЗСО № 61</t>
  </si>
  <si>
    <t>Заклад загальної середньої освіти № 61</t>
  </si>
  <si>
    <t>м.Миколаїв, 54036  вул.Олександра Матросова, 2</t>
  </si>
  <si>
    <t>Поточний ремонт покрівлі ЗЗСО № 51</t>
  </si>
  <si>
    <t>м.Миколаїв, 54025   пров.Парусний, 3А</t>
  </si>
  <si>
    <t>Поточний ремонт покрівлі ЗЗСО № 24</t>
  </si>
  <si>
    <t>м.Миколаїв, 54048   вул.Лісова, 1</t>
  </si>
  <si>
    <t>Поточний ремонт покрівлі ЗЗСО № 22</t>
  </si>
  <si>
    <t>м.Миколаїв, 54029   вул.Робоча, 8</t>
  </si>
  <si>
    <t>Поточний ремонт покрівлі ЗЗСО № 7</t>
  </si>
  <si>
    <t>Заклад загальної середньої освіти № 7</t>
  </si>
  <si>
    <t>м.Миколаїв, 54001   вул.Потьомкінська, 45/47</t>
  </si>
  <si>
    <t>Поточний ремонт покрівлі гімназії № 3</t>
  </si>
  <si>
    <t>м.Миколаїв, 54052   пр. Корабелів, 12Г</t>
  </si>
  <si>
    <t>Поточний ремонт покрівлі ЗЗСО № 48</t>
  </si>
  <si>
    <t>Заклад загальної середньої освіти № 48</t>
  </si>
  <si>
    <t>м.Миколаїв, 54052   вул.Генерала Попеля, 164</t>
  </si>
  <si>
    <t>Поточний ремонт покрівлі ЗЗСО № 18</t>
  </si>
  <si>
    <t>Заклад загальної середньої освіти № 18</t>
  </si>
  <si>
    <t>м.Миколаїв, 54038   вул.Дачна,2</t>
  </si>
  <si>
    <t>Поточний ремонт покрівлі ЗЗСО № 6</t>
  </si>
  <si>
    <t>м.Миколаїв, 54038   вул.Курортна, 2-а</t>
  </si>
  <si>
    <t>Поточний ремонт покрівлі ЗЗСО № 46</t>
  </si>
  <si>
    <t>ФОП Стуканова І.А.</t>
  </si>
  <si>
    <t>Поточний ремонт покрівлі ЗДО № 64</t>
  </si>
  <si>
    <t xml:space="preserve">Заклад дошкільної освіти № 64 "Барвінок" </t>
  </si>
  <si>
    <t xml:space="preserve">  м. Миколаїв     54038               вул. Крилова, 7-Б</t>
  </si>
  <si>
    <t>Поточний ремонт покрівлі ЗДО № 68</t>
  </si>
  <si>
    <t xml:space="preserve">  м. Миколаїв     54039               вул. 1 Екіпажна (Урицького), 4</t>
  </si>
  <si>
    <t xml:space="preserve">  м. Миколаїв     54050               вул. Металургів, 30</t>
  </si>
  <si>
    <t>ТОВ "Будівельна компанія "Контакт-Жилбуд"</t>
  </si>
  <si>
    <t>Поточний ремонт парапетів ЗДО № 17</t>
  </si>
  <si>
    <t xml:space="preserve">  м. Миколаїв     54031               вул. Космонавтів, 144Б</t>
  </si>
  <si>
    <t>ФОП "Кацала Віктор Олегович"</t>
  </si>
  <si>
    <t>Поточний ремонт приміщень у Миколаївському вищому професійному училищі технологій та дизайну</t>
  </si>
  <si>
    <t>Миколаївське вище професійне училище технологій та дизайну</t>
  </si>
  <si>
    <t xml:space="preserve"> м. Миколаїв,54038 вул.Крилова,7А</t>
  </si>
  <si>
    <t>Поточний ремонт покрівлі  у  Миколаївському вищому професійному училищі технологій та дизайну</t>
  </si>
  <si>
    <t>м. Миколаїв,54003 вул.Потьомкінська,37</t>
  </si>
  <si>
    <t>ПП "Южная карта"</t>
  </si>
  <si>
    <t xml:space="preserve">поточний ремонт покрівлі учбового корпусу </t>
  </si>
  <si>
    <t>Миколаївський професійний машинобудівний ліцей</t>
  </si>
  <si>
    <t>м. Миколаїв,54044 вул Космонавтів 66</t>
  </si>
  <si>
    <t>ФОП Володкович</t>
  </si>
  <si>
    <t>Поточний ремонт приміщення ІРЦ № 4</t>
  </si>
  <si>
    <t>Комунальна установа "Інклюзивно-ресурсний центр №4" миколаївської міської ради</t>
  </si>
  <si>
    <t>м.Миколаїв, 54056 пр.Миру 50</t>
  </si>
  <si>
    <t>Поточний ремонт санвузлів ІРЦ № 4</t>
  </si>
  <si>
    <t>Поточний ремонт приміщення з заміною вікон та дверей ІРЦ № 4</t>
  </si>
  <si>
    <t>Поточний ремонт приміщення ІРЦ№3</t>
  </si>
  <si>
    <t>Комунальна установа "Інклюзивно-ресурсний центр №3" миколаївської міської ради</t>
  </si>
  <si>
    <t>м. Миколаїв,54038 вул. Курортна,2-А</t>
  </si>
  <si>
    <t>Поточний ремонт приміщення ІРЦ № 3</t>
  </si>
  <si>
    <t>Поточний ремонт  стін приміщень,встановка перегородок ІРЦ№2</t>
  </si>
  <si>
    <t>Комунальна установа "Інклюзивно-ресурсний центр №2" миколаївської міської ради</t>
  </si>
  <si>
    <t>м. Миколаїв,54050 вул. Гетьмана Сагайдачного,92</t>
  </si>
  <si>
    <t>ФОП Бердник А.М</t>
  </si>
  <si>
    <t>Поточний ремонт приміщень ІРЦ№1</t>
  </si>
  <si>
    <t>Комунальна установа "Інклюзивно-ресурсний центр №1" миколаївської міської ради</t>
  </si>
  <si>
    <t>м.Миколаїв,54008вул.Погранична,143</t>
  </si>
  <si>
    <t>БФ Контакт Жил Буд</t>
  </si>
  <si>
    <t>Поточний ремонт будівлі Економічного ліцею № 2</t>
  </si>
  <si>
    <t>Миколаївський економічний ліцей № 2 ММР МО</t>
  </si>
  <si>
    <t xml:space="preserve"> м. Миколаїв,54029 вул.Робоча,2</t>
  </si>
  <si>
    <t>ФОП Матіїва Ю.П.</t>
  </si>
  <si>
    <t>Поточний ремонт приміщення з заміною вікон та дверей Економічного ліцею № 2</t>
  </si>
  <si>
    <t>ТОВ "Південь Будсервіс"</t>
  </si>
  <si>
    <t>Поточний ремонт приміщення Морського ліцею</t>
  </si>
  <si>
    <t>Миколаївський морський ліцей</t>
  </si>
  <si>
    <t>м.Миколаїв, 54003  вул.Потьомкінська,138</t>
  </si>
  <si>
    <t xml:space="preserve">МПБП «Карід» </t>
  </si>
  <si>
    <t>поточний ремонт системи водопостачання та водовідведення</t>
  </si>
  <si>
    <t>Морський ліцей імені професора М.Александрова</t>
  </si>
  <si>
    <t>м Миколаїв,54002 вул.Даля,11а</t>
  </si>
  <si>
    <t>Поточний ремонт покрівлі "вогнезахисна оброботка сумішшю елементів дерев'яних конструкцій покрівлі"</t>
  </si>
  <si>
    <t>м Миколаїв,54002  вул.Даля,11а</t>
  </si>
  <si>
    <t>Поточний ремонт приміщень закладу(системи водовідведення)</t>
  </si>
  <si>
    <t>Миколаївська
загальноосвітня школа І-ІІІ ступенів № 19
Миколаївської міської ради Миколаївської області</t>
  </si>
  <si>
    <t xml:space="preserve">                                 м.Миколаїв,   54018                    вул.Передова, 11-а</t>
  </si>
  <si>
    <t>Поточний ремонт ресурсної кімнати для дітей з особливими потребами</t>
  </si>
  <si>
    <t>Поточний ремонт приміщень філії</t>
  </si>
  <si>
    <t>ТОВ"Промбудград"</t>
  </si>
  <si>
    <t>Поточний ремонт приміщення ЗЗСО №11</t>
  </si>
  <si>
    <t>Миколаївська загальноосвітня школа І-ІІІ ступенів № 11
Миколаївської міської ради Миколаївської області</t>
  </si>
  <si>
    <t>м.Миколаїв, 54056  вул. Китобоїв,3</t>
  </si>
  <si>
    <t>Створення умов для дітей з особливими освітніми потребами ЗЗСО № 1</t>
  </si>
  <si>
    <t>Миколаївська загальноосвітня школа І-ІІІ ступенів № 1 Миколаївської міської ради Миколаївської області</t>
  </si>
  <si>
    <t xml:space="preserve"> м. Миколаїв,54052 вул. Айвазовського</t>
  </si>
  <si>
    <t>ТОВ «Іскобар»</t>
  </si>
  <si>
    <t>Поточний ремонт покрівлі з обробкою дерев'яних конструкцій  ДНЗ №143</t>
  </si>
  <si>
    <t xml:space="preserve">Заклад дошкільної освіти № 143 "Чайка" </t>
  </si>
  <si>
    <t>м.Миколаїв ,54038 вул.Озерна 5-В</t>
  </si>
  <si>
    <t>ФОП Шурков О.М.</t>
  </si>
  <si>
    <t>Поточний ремонт вентиляції ДНЗ №143</t>
  </si>
  <si>
    <t>ФОП  Дробуш Є.В.</t>
  </si>
  <si>
    <t>Поточний ремонт електромережі ЗДО №142</t>
  </si>
  <si>
    <t xml:space="preserve">Заклад дошкільної освіти № 142 </t>
  </si>
  <si>
    <t>м.Миколаїв, 54034  вул.Генерала Свиридова,38-А</t>
  </si>
  <si>
    <t>Поточний ремонт приміщення ЗДО №142</t>
  </si>
  <si>
    <t>ФОП Калинка К.В</t>
  </si>
  <si>
    <t>Поточний ремонт покрівлі з обробкою дерев'яних конструкцій ЗДО №140</t>
  </si>
  <si>
    <t>Дошкільний навчальний заклад № 140 м.Миколаєва</t>
  </si>
  <si>
    <t xml:space="preserve">                                  м.Миколаїв,     54050                           вул.Глинки,7а</t>
  </si>
  <si>
    <t>монтаж поливної системи</t>
  </si>
  <si>
    <t>ТОВ"ІННТЕХНО"</t>
  </si>
  <si>
    <t>Поточний ремонт покрівлі ЗДО №132</t>
  </si>
  <si>
    <t>Заклад дошкільної освіти № 132</t>
  </si>
  <si>
    <t>м.Миколаїв, 54052   пр Корабелів,20</t>
  </si>
  <si>
    <t>ПП Матадор</t>
  </si>
  <si>
    <t>поточний ремонт ЗДО№117(заміна вікон)</t>
  </si>
  <si>
    <t xml:space="preserve">                                    м.Миколаїв, 54029                               вул.Шосейна,19</t>
  </si>
  <si>
    <t>Поточний  ремонт покрівлі  з улашт.блискавкозахисту</t>
  </si>
  <si>
    <t>Дошкільний навчальний заклад № 83 "Казка"  м. Миколаєва</t>
  </si>
  <si>
    <t xml:space="preserve">                                    м.Миколаїв,    54034         пр.Богоявленський 8-А </t>
  </si>
  <si>
    <t>Поточний ремонт електромережі ЗДО №77</t>
  </si>
  <si>
    <t>ЗДО № 77 санаторного типу м. Миколаєва</t>
  </si>
  <si>
    <t>м.Миколаїв, 54017 вул.Громадянська , 48 Б</t>
  </si>
  <si>
    <t>Поточний ремонт приміщення ЗДО №77</t>
  </si>
  <si>
    <t>ФОП "Югтепломер-Сервіс"</t>
  </si>
  <si>
    <t>Поточний ремонт сис-ми опалення ЗДО №5</t>
  </si>
  <si>
    <t>м.Миколаїв,54003 вул.Колодязна, 4, Дошкільний навчальний заклад № 5</t>
  </si>
  <si>
    <t>Поточний ремонт системи водопостачання Палаца творчості учнів</t>
  </si>
  <si>
    <t>Поточний ремонт приміщення ВСШ № 1</t>
  </si>
  <si>
    <t>Поточний ремонт приміщення Юридичного ліцею</t>
  </si>
  <si>
    <t>Миколаївський Юридичний ліцей Миколаївської міської ради Миколаївської області</t>
  </si>
  <si>
    <t>м.Миколаїв, 54056   пр.Миру, 23-Г</t>
  </si>
  <si>
    <t>Поточний ремонт приміщення з заміною вікон та дверей Гімназії № 4</t>
  </si>
  <si>
    <t>Поточний ремонт системиводопостачання,  водовідведення ЗЗСО № 42</t>
  </si>
  <si>
    <t>Заклад загальної середньої освіти № 42</t>
  </si>
  <si>
    <t>м.Миколаїв, 54031   вул.Електронна, 73</t>
  </si>
  <si>
    <t>Поточний ремонт покрівлі ЗЗСО № 30</t>
  </si>
  <si>
    <t>Заклад загальної середньої освіти № 30</t>
  </si>
  <si>
    <t>м.Миколаїв, 54007   вул.Квітнева, 50</t>
  </si>
  <si>
    <t>Поточний ремонт системи водопостачання, водовідведення, каналізації ЗЗСО № 27</t>
  </si>
  <si>
    <t>Заклад загальної середньої освіти № 27</t>
  </si>
  <si>
    <t>м.Миколаїв, 54007   вул.О.Янати, 70</t>
  </si>
  <si>
    <t>ТОВ "НИКПОЖТЕХСЕРВИС"</t>
  </si>
  <si>
    <t>Поточний ремонт :вогнезахисна обробка деревяних конструкцій покрівлі будівлі ЗЗСО № 18</t>
  </si>
  <si>
    <t>Поточний ремонт приміщення з заміною вікон та дверей ЗЗСО № 10</t>
  </si>
  <si>
    <t>Заклад загальної середньої освіти № 10</t>
  </si>
  <si>
    <t>м.Миколаїв, 54034   пр.Богоявленський, 20б</t>
  </si>
  <si>
    <t>ПП "Югтепломер-Сервіс"</t>
  </si>
  <si>
    <t>Поточний ремонт системи опалення ЗДО № 141</t>
  </si>
  <si>
    <t xml:space="preserve">Заклад дошкільної освіти № 141 "Зірочка" </t>
  </si>
  <si>
    <t xml:space="preserve"> м. Миколаїв           54025            пр.Героїв України, 85-А</t>
  </si>
  <si>
    <t>Поточний ремонт двору ЗДО № 93</t>
  </si>
  <si>
    <t>Поточний ремонт системи водопостачання ЗДО № 92</t>
  </si>
  <si>
    <t xml:space="preserve">Заклад дошкільної освіти № 92 "Світлячок" </t>
  </si>
  <si>
    <t xml:space="preserve"> м. Миколаїв            54036                               вул. Гастело, 14-А</t>
  </si>
  <si>
    <t>Поточний ремонт двору ЗДО № 75</t>
  </si>
  <si>
    <t xml:space="preserve">Заклад дошкільної освіти № 75 "Волошка" </t>
  </si>
  <si>
    <t xml:space="preserve">  м. Миколаїв     54028               вул. 3 Лінія, 17-А</t>
  </si>
  <si>
    <t>Поточний ремонт двору ЗДО № 48</t>
  </si>
  <si>
    <t xml:space="preserve">Заклад дошкільної освіти № 48 "Ластівка" </t>
  </si>
  <si>
    <t xml:space="preserve">  м. Миколаїв       54017                 вул. Громадянська, 44б</t>
  </si>
  <si>
    <t>Управління освіти Миколаївської міської ради</t>
  </si>
  <si>
    <t>ФОП  Чубов І.М.</t>
  </si>
  <si>
    <t>Аварійно відновлювальні роботи покрівлі у СА №6 КНП ММР ЦПМСД №4</t>
  </si>
  <si>
    <t xml:space="preserve">ЦПМСД №4 -  поточний ремонт з ліквідації наслідків стихийного лиха                                  </t>
  </si>
  <si>
    <t>м.Миколаїв, вул. Ламбертівська, 37</t>
  </si>
  <si>
    <t>ФОП  Коцеруба А.І.</t>
  </si>
  <si>
    <t>Поточний ремонт покрівлі у приміщеннях КНП ММР МДЛ №2</t>
  </si>
  <si>
    <t xml:space="preserve">ДЛ №2 -  поточний ремонт з ліквідації наслідків стихийного лиха                                  </t>
  </si>
  <si>
    <t>м. Миколаїв вул. Рюміна, 5</t>
  </si>
  <si>
    <t>Поточний ремонт покрівлі у приміщеннях КНП ММР МЛ №1</t>
  </si>
  <si>
    <t xml:space="preserve">МЛ №1 - поточний ремонт з ліквідації наслідків стихийного лиха                 </t>
  </si>
  <si>
    <t>м.Миколаїв, вул. 2 Екіпажна, 5</t>
  </si>
  <si>
    <t>КНВП  "Тріботехника</t>
  </si>
  <si>
    <t>Поточний ремонт із заміною вікон у приміщенні неврологічного відділення КНП ММР МЛ №1</t>
  </si>
  <si>
    <t xml:space="preserve">МЛ №1 - поточний ремонт </t>
  </si>
  <si>
    <t>Управління охорони здоров'я Миколаївської міської ради</t>
  </si>
  <si>
    <t>Разом</t>
  </si>
  <si>
    <t>ФОП Царюк Світлана Володимирівна</t>
  </si>
  <si>
    <t>ТОВ Билдфорт</t>
  </si>
  <si>
    <t>Поточний ремонт зупинки громадського транспорту</t>
  </si>
  <si>
    <t xml:space="preserve">”Поточний ремонт зупинки громадського транспорту "Вулиця Фалеєвська" по проспекту Центральному у Центральному районі м. Миколаєва” </t>
  </si>
  <si>
    <t xml:space="preserve">"Вулиця Фалеєвська" по проспекту Центральному у Центральному районі м. Миколаєва” </t>
  </si>
  <si>
    <t xml:space="preserve">”Поточний ремонт зупинки громадського транспорту "Вулиця 4-та Слобідська" по вулиці Чкалова (парна сторона) у Центральному районі м. Миколаєва” </t>
  </si>
  <si>
    <t xml:space="preserve">"Вулиця 4-та Слобідська" по вулиці Чкалова (парна сторона) у Центральному районі м. Миколаєва” </t>
  </si>
  <si>
    <t xml:space="preserve">”Поточний ремонт зупинки громадського транспорту "Вулиця Потьомкінська" по вул. Фалеєвській у Центральному районі м. Миколаєва” </t>
  </si>
  <si>
    <t xml:space="preserve">"Вулиця Потьомкінська" по вул. Фалеєвській у Центральному районі м. Миколаєва” </t>
  </si>
  <si>
    <t xml:space="preserve">”Поточний ремонт зупинки громадського транспорту "Вулиця Наваринська" по вулиці Потьомкінській у Центральному районі м. Миколаєва” </t>
  </si>
  <si>
    <t xml:space="preserve"> "Вулиця Наваринська" по вулиці Потьомкінській у Центральному районі м. Миколаєва” </t>
  </si>
  <si>
    <t xml:space="preserve"> ”Поточний ремонт зупинки громадського транспорту "Вулиця Інженерна" по проспекту Центральному у Центральному районі м. Миколаєва” </t>
  </si>
  <si>
    <t xml:space="preserve"> "Вулиця Інженерна" по проспекту Центральному у Центральному районі м. Миколаєва” </t>
  </si>
  <si>
    <t xml:space="preserve">”Поточний ремонт зупинки громадського транспорту "Вулиця Московська" по проспекту Центральному у Центральному районі м. Миколаєва” </t>
  </si>
  <si>
    <t xml:space="preserve"> "Вулиця Московська" по проспекту Центральному у Центральному районі м. Миколаєва” </t>
  </si>
  <si>
    <t xml:space="preserve">Заходи із запобігання та ліквідації надзвичайних ситуацій та наслідків стихійного лиха </t>
  </si>
  <si>
    <t>планування земельного полотна</t>
  </si>
  <si>
    <t>ФОП Божко Олександр Миколайович</t>
  </si>
  <si>
    <t>Поточний ремонт дороги приватного сектору</t>
  </si>
  <si>
    <t>Поточний ремонт дороги приватного сектору по вулиці Лісовій від будинку №26 до будинку №5 у Центральному районі м. Миколаєва</t>
  </si>
  <si>
    <t>вул. Лісовій від будинку №26 до будинку №5 у Центральному районі м. Миколаєва</t>
  </si>
  <si>
    <t>Поточний ремонт дороги приватного сектору по вулиці Верхній від вулиці Силікатної до вулиці 1 Піщаної у Центральному районі м. Миколаєва</t>
  </si>
  <si>
    <t>вул. Верхній від вулиці Силікатної до вулиці 1 Піщаної у Центральному районі м. Миколаєва</t>
  </si>
  <si>
    <t>Поточний ремонт дороги приватного сектору від будинку №79 по вулиці Верхній до будинку №48 по вулиці Маршала Чуйкова у Центральному районі м. Миколаєва</t>
  </si>
  <si>
    <t xml:space="preserve"> від будинку №79 по вулиці Верхній до будинку №48 по вулиці Маршала Чуйкова у Центральному районі м. Миколаєва</t>
  </si>
  <si>
    <t xml:space="preserve"> вул. Матвіївській від будинку №8 до будинку №55 у Центральному районі м. Миколаєва» </t>
  </si>
  <si>
    <t xml:space="preserve">вул. Матвіївській від будинку №8 до будинку №55 у Центральному районі м. Миколаєва» </t>
  </si>
  <si>
    <t>Поточний ремонт дороги приватного сектору по вулиці Силікатна від будинку №58 до будинку №62 у Центральному районі м. Миколаєва</t>
  </si>
  <si>
    <t>вул. Силікатна від будинку №58 до будинку №62 у Центральному районі м. Миколаєва</t>
  </si>
  <si>
    <t>Поточний ремонт дороги приватного сектору по вулиці Силікатна від будинку №261 до будинку №283 у Центральному районі м. Миколаєва</t>
  </si>
  <si>
    <t>вул. Силікатна від будинку №261 до будинку №283 у Центральному районі м. Миколаєва</t>
  </si>
  <si>
    <t>Забезпечення ремонтів міських доріг</t>
  </si>
  <si>
    <t>Утримання та розвиток автомобільних доріг та дорожньої інфраструктури за рахунок коштів місцевого бюджету</t>
  </si>
  <si>
    <t>разом</t>
  </si>
  <si>
    <t>ФОП Дейнеко І. В.</t>
  </si>
  <si>
    <t>ФОП Огієвич С. О.</t>
  </si>
  <si>
    <t xml:space="preserve">Поточний ремонт майданчика під контейнери для збору ТПВ </t>
  </si>
  <si>
    <t xml:space="preserve">Поточний ремонт майданчика під контейнери для збору ТПВ біля будинку №35 по вул. Московська у Центральному районі м. Миколаєва» </t>
  </si>
  <si>
    <t xml:space="preserve">біля будинку №35 по вул. Московська у Центральному районі м. Миколаєва» </t>
  </si>
  <si>
    <t xml:space="preserve">Поточний ремонт майданчика під контейнери для збору ТПВ біля будинку №141 Б по пр. Центральному у Центральному районі м. Миколаєва </t>
  </si>
  <si>
    <t xml:space="preserve">біля будинку №141 Б по пр. Центральному у Центральному районі м. Миколаєва </t>
  </si>
  <si>
    <t>Забезпечення належного функціонування побутового та комунального обладнання житлової забудови</t>
  </si>
  <si>
    <t>ФОП Дейнеко І.В</t>
  </si>
  <si>
    <t>ФОП Озейчук Сергій Миколайович</t>
  </si>
  <si>
    <t>Поточний ремонт тротуару приватного сектору</t>
  </si>
  <si>
    <t>Поточний ремонт тротуару приватного сектору по вул. 1-а Воєнна від вул. Котельна до вул. Потьомкінська у Центральному районі м. Миколаєва</t>
  </si>
  <si>
    <t>вул. 1-а Воєнна від вул. Котельна до вул. Потьомкінська</t>
  </si>
  <si>
    <t>вул. Софіївська ріг вул. Омеляновича Павленка</t>
  </si>
  <si>
    <t xml:space="preserve">Поточний ремонт тротуару приватного сектору по вул. Привільна від буд. №39 до буд. №37 у Центральному районі м. Миколаєва» </t>
  </si>
  <si>
    <t xml:space="preserve"> вул. Привільна від буд. №39 до буд. №37</t>
  </si>
  <si>
    <t>поточний ремонт тротуарів</t>
  </si>
  <si>
    <t>ФОП Царюк С.В.</t>
  </si>
  <si>
    <t xml:space="preserve">ТОВ "Билдфорт" </t>
  </si>
  <si>
    <t>Поточний ремонт зупинки громадського транспорту "Вулиця 10-та Слобідська" по проспекту Центральному (парна сторона) у Центральному районі м. Миколаєва</t>
  </si>
  <si>
    <t>"Вулиця 10-та Слобідська" по проспекту Центральному (парна сторона)</t>
  </si>
  <si>
    <t>Поточний ремонт зупинки громадського транспорту "Вулиця 9-та Слобідська" по проспекту Центральному (парна сторона) у Центральному районі м. Миколаєва</t>
  </si>
  <si>
    <t xml:space="preserve">"Вулиця 9-та Слобідська" по проспекту Центральному (парна сторона) </t>
  </si>
  <si>
    <t>Поточний ремонт зупинки громадського транспорту "Вулиця М. Морська" по вул. Чкалова (парна сторона) у Центральному районі м. Миколаєва</t>
  </si>
  <si>
    <t xml:space="preserve"> "Вулиця М. Морська" по вул. Чкалова (парна сторона) </t>
  </si>
  <si>
    <t>ПП ТІГЕРОН</t>
  </si>
  <si>
    <t>Поточний ремонт зупинки громадського транспорту "Кінцева" у мкр. Північний м. Миколаєва”(по потребі)</t>
  </si>
  <si>
    <t>зупинка громадського транспорту "Кінцева" у мкр. Північний м. Миколаєва”(по потребі)</t>
  </si>
  <si>
    <t>поточний ремонт зупинок громадського транспорту</t>
  </si>
  <si>
    <t>Проведення ремонту обєктів вулично-дорожньої інфраструктури</t>
  </si>
  <si>
    <t>поточного ремонту мереж вуличного освітлення</t>
  </si>
  <si>
    <t xml:space="preserve">Послуги з поточного ремонту мереж вуличного освітлення по вул. Гагаріна вздовж будинків № 61-69 в мкр. Тернівка в Центральному районі м. Миколаєва </t>
  </si>
  <si>
    <t xml:space="preserve">по вул. Гагаріна вздовж будинків № 61-69 в мкр. Тернівка </t>
  </si>
  <si>
    <t xml:space="preserve">Послуги з поточного ремонту мереж вуличного освітлення по вул. Очаківська будинок № 34 та вздовж будинків № 52-54 в мкр. Варварівка в Центральному районі м. Миколаєва </t>
  </si>
  <si>
    <t xml:space="preserve">вул. Очаківська будинок № 34 та вздовж будинків № 52-54 в мкр. Варварівка </t>
  </si>
  <si>
    <t>Забезпеченя функціонування мереж зовнішнього освітлення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</si>
  <si>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</si>
  <si>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ПП БК ЛОЯ </t>
  </si>
  <si>
    <t>Поточний ремонт прибудинкової території (огорожі)</t>
  </si>
  <si>
    <t>Поточний ремонт прибудинкової території (огорожі) будинка № 149 по вулиці Потьомкінська у Центральному районі м. Миколаєва” (за переліком)</t>
  </si>
  <si>
    <t xml:space="preserve">будинка № 149 по вулиці Потьомкінська </t>
  </si>
  <si>
    <t>”Поточний ремонт прибудинкової території (огорожі) будинка № 155 по вулиці Потьомкінська у Центральному районі м. Миколаєва” (за переліком)</t>
  </si>
  <si>
    <t xml:space="preserve">будинка № 155 по вулиці Потьомкінська </t>
  </si>
  <si>
    <t>Поточний ремонт прибудинкової території (огорожі) будинка № 39 по вулиці Колодязній у Центральному районі м. Миколаєва”(за переліком)</t>
  </si>
  <si>
    <t xml:space="preserve">будинка № 39 по вулиці Колодязній </t>
  </si>
  <si>
    <t>ФОП Нікітін Д. Ю.</t>
  </si>
  <si>
    <t>Поточний ремонт дитячого майданчика</t>
  </si>
  <si>
    <t xml:space="preserve">Поточний ремонт дитячого майданчика біля будинку №4Д по вул. Архітектора Старова у Центральному районі м. Миколаєва” </t>
  </si>
  <si>
    <t>арх.старова 4д, 4а, северная звезда, ар.старова 10б, 12</t>
  </si>
  <si>
    <t>Поточний ремонт дитячого майданчика біля будинку 11 по провулку Парусному у Центральному районі м. Миколаєва (за потребою)</t>
  </si>
  <si>
    <t xml:space="preserve">біля будинку 11 по провулку Парусному </t>
  </si>
  <si>
    <t>Поточний ремонт дитячого майданчика біля будинку №3 по вул. Архітектора Старова у Центральному районі м. Миколаєва”  (за потребою)</t>
  </si>
  <si>
    <t xml:space="preserve">біля будинку №3 по вул. Архітектора Старова </t>
  </si>
  <si>
    <t>”Поточний ремонт дитячого майданчика біля будинку №2/6 корпус 3 по вул. Архітектора Старова у Центральному районі м. Миколаєва”  (за потребою)</t>
  </si>
  <si>
    <t xml:space="preserve">біля будинку №2/6 корпус 3 по вул. Архітектора Старова </t>
  </si>
  <si>
    <t>Поточний ремонт дитячого майданчика біля будинку №4В по вул. Архітектора Старова у Центральному районі м. Миколаєва (за потребою)</t>
  </si>
  <si>
    <t xml:space="preserve">біля будинку №4В по вул. Архітектора Старова </t>
  </si>
  <si>
    <t>Улаштування спортивних, дитячих майданчиків у дворах, а також у межах мікрорайонів</t>
  </si>
  <si>
    <t>ФОП Озейчук С.М.</t>
  </si>
  <si>
    <t xml:space="preserve">Поточний ремонт тротуару та прибудинкової території </t>
  </si>
  <si>
    <t xml:space="preserve">”Поточний ремонт тротуару та прибудинкової території вздовж будинку №8 Б по вулиці Архітектора Старова у Центральному районі м. Миколаєва” </t>
  </si>
  <si>
    <t>вул. Архітектора Старова, 8 Б</t>
  </si>
  <si>
    <t>ФОП Божко О. М.</t>
  </si>
  <si>
    <t>Проведення робіт по відновленню асфальтового покриття прибудинкових територій та внутрішньоквартальних проїздів</t>
  </si>
  <si>
    <t xml:space="preserve">Поточний ремонт прибудинкової території та внутрішньоквартального проїзду будинку №76 по вулиці Безіменна у Центральному районі м. Миколаєва” </t>
  </si>
  <si>
    <t xml:space="preserve">вул. Безіменна, 76 </t>
  </si>
  <si>
    <t>Адміністрація Центрального району Миколаївської міської ради</t>
  </si>
  <si>
    <t>ФОП Тесьолкін</t>
  </si>
  <si>
    <t xml:space="preserve">Поточний ремонт ГПОП </t>
  </si>
  <si>
    <t>по вул.Театральна, 48, вул.Казарського, 1а</t>
  </si>
  <si>
    <t>Поточний ремонт ГПОП</t>
  </si>
  <si>
    <t>вул.Космонавтів, 100</t>
  </si>
  <si>
    <t>ПП "Будівельна фірма "Миколаївоблавтодор"</t>
  </si>
  <si>
    <t xml:space="preserve">Виконання робіт по поточному ремонту доріг району </t>
  </si>
  <si>
    <t>грейдерування</t>
  </si>
  <si>
    <t>ФОП Дейнеко</t>
  </si>
  <si>
    <t>вул. Буревісників</t>
  </si>
  <si>
    <t>пров. Буревісників</t>
  </si>
  <si>
    <t>вул.Соколина</t>
  </si>
  <si>
    <t>пров.Сонячний</t>
  </si>
  <si>
    <t>вул. Вінграновського</t>
  </si>
  <si>
    <t>вул.Електронна</t>
  </si>
  <si>
    <t>ФОП Григорян, ФОП Штангей</t>
  </si>
  <si>
    <t>Забезпечення виконання робіт по  поточному  ремонту внутрішньоквартальних проїздів</t>
  </si>
  <si>
    <t>пр.Богоявленський, 43, вул.Молодгрардійська,32а, вул.Театральна, 31а</t>
  </si>
  <si>
    <t>ТОВ "Гранд - Стрит"</t>
  </si>
  <si>
    <t>Поточний ремонт спортивних,дитячих майданчиків у дворах, а також у межах мікрорайонів</t>
  </si>
  <si>
    <t>вул.Передова, 52Г (замена вул.Паркова,1)</t>
  </si>
  <si>
    <t>АГРО АПС</t>
  </si>
  <si>
    <t>вул.Вінграновського,43</t>
  </si>
  <si>
    <t>вул.Космонавтів, 148</t>
  </si>
  <si>
    <t>вул.Космонавтів, 132а,132б,132в</t>
  </si>
  <si>
    <t>пр.Миру,44</t>
  </si>
  <si>
    <t>вул.Миколаївська,36,38</t>
  </si>
  <si>
    <t>вул.Чайковського, 36</t>
  </si>
  <si>
    <t>вул.Молодогвардійська,53а</t>
  </si>
  <si>
    <t>пров.Кобера,13-15а</t>
  </si>
  <si>
    <t>вул.Будівельників,18б</t>
  </si>
  <si>
    <t>утримання та  поточний ремонт майданчиків під контейнери для сміття</t>
  </si>
  <si>
    <t>вул.Космонавтів, 126</t>
  </si>
  <si>
    <t>вул.11 Поздовжня,31а</t>
  </si>
  <si>
    <t>вул.Казарського, 1а</t>
  </si>
  <si>
    <t>вул.Космонавтів,130а</t>
  </si>
  <si>
    <t>вул.Космонавтів,74</t>
  </si>
  <si>
    <t>Адміністрація Інгульського району Миколаївської міської ради</t>
  </si>
  <si>
    <t>ФОП Дейнеко (технічний нагляд)</t>
  </si>
  <si>
    <t>Поточний ремонт доріг</t>
  </si>
  <si>
    <t>Поточний ремонт дорожнього одягу дороги по вул. Лесі Українки у Корабельному районі м. Миколаєва</t>
  </si>
  <si>
    <t>вул. Лесі Українки</t>
  </si>
  <si>
    <t>ФОП Гурко А.М.</t>
  </si>
  <si>
    <t>ФОП Королюк (технічний нагляд)</t>
  </si>
  <si>
    <t>Поточний ремонт дорожнього одягу дороги по вул. Олега Ольжича ріг вул. Тернопільської у Корабельному районі м. Миколаєва</t>
  </si>
  <si>
    <t>вул. Олега Ольжича ріг вул. Тернопільської</t>
  </si>
  <si>
    <t>ФОП Стеценко О.М.</t>
  </si>
  <si>
    <t>Поточний ремонт дорожнього одягу дороги по вул. Гетьмана Сагайдачного у Корабельному районі м. Миколаєва</t>
  </si>
  <si>
    <t>вул. Гетьмана Сагайдачного</t>
  </si>
  <si>
    <t>Поточний ремонт мереж вуличного освітлення</t>
  </si>
  <si>
    <t>Поточний ремонт мереж вуличного освітлення по вул. Івана Франка у Корабельному районі м. Миколаєва</t>
  </si>
  <si>
    <t>вул. Івана Франка</t>
  </si>
  <si>
    <t>Поточний ремонт мереж вуличного освітлення по пров. Богоявленського повстання (пров. Литовченка) у Корабельному районі м. Миколаєва</t>
  </si>
  <si>
    <t>пров. Богоявленського повстання</t>
  </si>
  <si>
    <t>Поточний ремонт мереж вуличного освітлення по вул. Патона, 67-а у Корабельному районі м. Миколаєва</t>
  </si>
  <si>
    <t>вул. Патона, 67-а</t>
  </si>
  <si>
    <t>Поточний ремонт мереж вуличного освітлення по вул. Торгова від просп. Богоявленського до річки та вул. Андреєва у Корабельному районі м. Миколаєва</t>
  </si>
  <si>
    <t>вул. Торгова від просп. Богоявленського до річки та вул. Андреєва</t>
  </si>
  <si>
    <t>Поточний ремонт мереж вуличного освітлення по вул. Приміська від вул. Толстого до вул. Льотчиків у Корабельному районі м. Миколаєва</t>
  </si>
  <si>
    <t>вул. Приміська від вул. Толстого до вул. Льотчиків</t>
  </si>
  <si>
    <t>Поточний ремонт мереж вуличного освітлення по вул. 9 Казацька, 12 Казацька та 13 Казацька у Корабельному районі м. Миколаєва</t>
  </si>
  <si>
    <t>вул. 9 Казацька, 12 Казацька та 13 Казацька</t>
  </si>
  <si>
    <t>Поточний ремонт мереж вуличного освітлення по вул. Горіхова від вул. Рибної до лісу у Корабельному районі м. Миколаєва</t>
  </si>
  <si>
    <t>вул. Горіхова від вул. Рибної до лісу</t>
  </si>
  <si>
    <t>Поточний ремонт мереж вуличного освітлення по вул. Фруктова від вул. Андрія Антонюка до вул. Литовченка у Корабельному районі м. Миколаєва</t>
  </si>
  <si>
    <t>вул. Фруктова від вул. Андрія Антонюка до вул. Литовченка</t>
  </si>
  <si>
    <t>Поточний ремонт мереж вуличного освітлення по вул. Єсеніна від вул. Пилипа Орлика до вул. Ударної у Корабельному районі м. Миколаєва</t>
  </si>
  <si>
    <t>вул. Єсеніна від вул. Пилипа Орлика до вул. Ударної</t>
  </si>
  <si>
    <t>Поточний ремонт мереж вуличного освітлення по вул. Єсеніна від вул. Фруктової до Об’їзної дороги та по пров. Єсеніна у Корабельному районі м. Миколаєва</t>
  </si>
  <si>
    <t>вул. Єсеніна від вул. Фруктової до Об’їзної дороги та по пров. Єсеніна</t>
  </si>
  <si>
    <t>Поточний ремонт мереж вуличного освітлення по пров. 3 Прибузький у Корабельному районі м. Миколаєва</t>
  </si>
  <si>
    <t>пров. 3 Прибузький</t>
  </si>
  <si>
    <t>ФОП Петрушков А.Є.</t>
  </si>
  <si>
    <t>Поточний ремонт МАФ</t>
  </si>
  <si>
    <t>Поточний ремонт МАФ у Корабельному районі м. Миколаєва</t>
  </si>
  <si>
    <t>Територія Корабельного району м. Миколаєва</t>
  </si>
  <si>
    <t>Поточний ремонт огорожі по пр. Богоявленському біля залізничного переїзду та навпроти ТЦ «Фуршет» у Корабельному районі м. Миколаєва</t>
  </si>
  <si>
    <t>пр. Богоявленському біля залізничного переїзду та навпроти ТЦ «Фуршет»</t>
  </si>
  <si>
    <t>Поточний ремонт контейнерних майданчиків</t>
  </si>
  <si>
    <t>Поточний ремонт контейнерних майданчиків по вул. Океанівській, 32, пр. Корабелів, 16 у Корабельному районі м. Миколаєва</t>
  </si>
  <si>
    <t>вул. Океанівська, 32, пр. Корабелів, 16</t>
  </si>
  <si>
    <t>Поточний ремонт зупинок громадського транспорту</t>
  </si>
  <si>
    <t>Поточний ремонт зупиночного комплексу по Об’їздній дорозі, зупинка «вул. Космонавта Волкова» у Корабельному районі м. Миколаєва</t>
  </si>
  <si>
    <t>по Об’їздній дорозі, зупинка «вул. Космонавта Волкова»</t>
  </si>
  <si>
    <t>Поточний ремонт зупиночного комплексу по пр. Богоявленському, зупинка «вул.Янтарна» (парна сторона) у Корабельному районі м. Миколаєва</t>
  </si>
  <si>
    <t>пр. Богоявленському, зупинка «вул.Янтарна» (парна сторона)</t>
  </si>
  <si>
    <t>Поточний ремонт тротуарів</t>
  </si>
  <si>
    <t>Послуги з поточного ремонту на об’єкті: «Поточний ремонт тротуару по пр. Богоявленський, 321-323/2 у Корабельному районі м. Миколаєва»</t>
  </si>
  <si>
    <t>пр. Богоявленський, 321-323/2</t>
  </si>
  <si>
    <t>Поточний ремонт тротуару по вул. Океанівській біля будинку №34 у Корабельному районі м. Миколаєва</t>
  </si>
  <si>
    <t>вул. Океанівській біля будинку №34</t>
  </si>
  <si>
    <t>Поточний ремонт тротуару по вул. Океанівська біля буд. №28(у т.ч. і біля дитячого майданчику), у Корабельному районі м. Миколаєва</t>
  </si>
  <si>
    <t>вул. Океанівська біля буд. №28</t>
  </si>
  <si>
    <t>Поточний ремонт тротуару по вул. Генерала Попеля біля буд. №170, у Корабельному районі м. Миколаєва</t>
  </si>
  <si>
    <t>вул. Генерала Попеля біля буд. №170</t>
  </si>
  <si>
    <t>Поточний ремонт тротуару вздовж будинків № 48, 50 по вул. Океанівська у Корабельному районі м. Миколаєва</t>
  </si>
  <si>
    <t xml:space="preserve"> вул. Океанівська, 48, 50</t>
  </si>
  <si>
    <t>Поточний ремонт тротуару по вул. Кобзарська у Корабельному районі м. Миколаєва</t>
  </si>
  <si>
    <t>вул. Кобзарська</t>
  </si>
  <si>
    <t>ФОП Гончаренко А.А.</t>
  </si>
  <si>
    <t>Поточний ремонт тротуару по пр. Богоявленському біля перехрестя з вул. 295-ї Стрілецької Дивізії у Корабельному районі м. Миколаєва</t>
  </si>
  <si>
    <t>пр. Богоявленський біля перехрестя з вул. 295-ї Стрілецької Дивізії</t>
  </si>
  <si>
    <t>Поточний ремонт тротуару по вул. 295-ї Стрілецької Дивізії, 75-а у Корабельному районі м. Миколаєва</t>
  </si>
  <si>
    <t>вул. 295-ї Стрілецької Дивізії, 75-а</t>
  </si>
  <si>
    <t>Поточний ремонт тротуару по пр. Богоявленському ріг вул. Лесі Українки у Корабельному районі м. Миколаєва</t>
  </si>
  <si>
    <t>пр. Богоявленський ріг вул. Лесі Українки</t>
  </si>
  <si>
    <t>Поточний ремонт тротуару (біля бордюрів) по вул. Гетьмана Сагайдачного у Корабельному районі м. Миколаєва</t>
  </si>
  <si>
    <t>Поточний ремонт тротуарної частини дороги по пр. Корабелів 12 у Корабельному районі м. Миколаєва</t>
  </si>
  <si>
    <t>пр. Корабелів, 12</t>
  </si>
  <si>
    <t>ТОВ "Кайсер"</t>
  </si>
  <si>
    <t>Поточний ремонт внутрішньоквартальних проїздів</t>
  </si>
  <si>
    <t>Поточний ремонт між квартального проїзду від пр. Богоявленського вздовж БК «Металургів», ТЦ «Таврія В» до кінцевої зупинки маршруту №2 в Корабельному районі м. Миколаєва</t>
  </si>
  <si>
    <t>від пр. Богоявленського вздовж БК «Металургів», ТЦ «Таврія В» до кінцевої зупинки маршруту №2</t>
  </si>
  <si>
    <t>Поточний ремонт внутрішньоквартального проїзду по вул. Океанівській, 30 у Корабельному районі м. Миколаєва</t>
  </si>
  <si>
    <t>вул. Океанівська, 30</t>
  </si>
  <si>
    <t>Поточний ремонт дитячих спортивних майданчиків</t>
  </si>
  <si>
    <t>Поточний ремонт дитячого майданчика по вул. Прибузькій біля будинку 102 у Корабельному районі м. Миколаєва</t>
  </si>
  <si>
    <t>вул. Прибузька біля будинку 102</t>
  </si>
  <si>
    <t>ТОВ "ГИНГАРС"</t>
  </si>
  <si>
    <t>Поточний ремонт спортивного майданчика по вул. Приозерній (мкрн. Причепівка) у Корабельному районі м. Миколаєва</t>
  </si>
  <si>
    <t>вул. Приозерна (мкрн. Причепівка)</t>
  </si>
  <si>
    <t>Поточний ремонт огорожі спортивних майданчиків по пр. Корабелів,12 та вул. Рибна, 7 у Корабельному районі м. Миколаєва</t>
  </si>
  <si>
    <t xml:space="preserve">пр. Корабелів,12 та вул. Рибна, 7 </t>
  </si>
  <si>
    <t>Адміністрація Корабельного району Миколаївської міської ради</t>
  </si>
  <si>
    <t xml:space="preserve">Всього по Поточний ремонт приміщень  громадського пункту  правопорядку </t>
  </si>
  <si>
    <t xml:space="preserve">ПП "МЕТЕОР-ЮГ" </t>
  </si>
  <si>
    <t xml:space="preserve">Поточний ремонт приміщень  громадського пункту  правопорядку </t>
  </si>
  <si>
    <t>Поточний ремонт приміщень  громадського пункту  правопорядку по вул. Даля, 28</t>
  </si>
  <si>
    <t>вул. Даля, 28</t>
  </si>
  <si>
    <t>Всього по Видатки резервного фонду НС 24.02.2020</t>
  </si>
  <si>
    <t>ТОВ "Строймакс-НК"</t>
  </si>
  <si>
    <t xml:space="preserve">Поточний ремонт зупинки громадського транспорту </t>
  </si>
  <si>
    <t>Поточний ремонт зупинки громадського транспорту у мкр.Велика Корениха</t>
  </si>
  <si>
    <t>мкр. Велика Корениха</t>
  </si>
  <si>
    <t>ТОВ Фірма "Надежда-ТВ"</t>
  </si>
  <si>
    <t>Поточний ремонт покрівлі будівлі стадіона "Юність" по вул.Поргранична, 15</t>
  </si>
  <si>
    <t>вул. Погранична, 15</t>
  </si>
  <si>
    <t xml:space="preserve">Всього по Поточний ремонт дорожнього покриття </t>
  </si>
  <si>
    <t>ТОВ "Фортунаінвестбуд"</t>
  </si>
  <si>
    <r>
      <t xml:space="preserve">Поточний ремонт дорожнього покриття по </t>
    </r>
    <r>
      <rPr>
        <sz val="12"/>
        <color indexed="8"/>
        <rFont val="Times New Roman"/>
        <family val="1"/>
        <charset val="204"/>
      </rPr>
      <t>пров. Комкова у Заводському районі м.Миколаєва</t>
    </r>
  </si>
  <si>
    <t>пров. Комкова у Заводському районі м.Миколаєва</t>
  </si>
  <si>
    <r>
      <t>Поточний ремонт дорожнього покриття по</t>
    </r>
    <r>
      <rPr>
        <sz val="12"/>
        <color indexed="8"/>
        <rFont val="Times New Roman"/>
        <family val="1"/>
        <charset val="204"/>
      </rPr>
      <t xml:space="preserve"> вул.Лягіна від вул.Сінна до вул.Защука та від вул.Погранична до вул.Образцова у Заводському районі м.Миколаєва</t>
    </r>
  </si>
  <si>
    <t>вул.Лягіна від вул.Сінна до вул.Защука та від вул.Погранична до вул.Образцова у Заводському районі м.Миколаєва</t>
  </si>
  <si>
    <r>
      <t xml:space="preserve">Поточний ремонт дорожнього покриття по </t>
    </r>
    <r>
      <rPr>
        <sz val="12"/>
        <color indexed="8"/>
        <rFont val="Times New Roman"/>
        <family val="1"/>
        <charset val="204"/>
      </rPr>
      <t>вул. Біла від вул.Крилова до вул.Привокзальна у Заводському районі м.Миколаєва</t>
    </r>
  </si>
  <si>
    <t>вул. Біла від вул.Крилова до вул.Привокзальна у Заводському районі м.Миколаєва</t>
  </si>
  <si>
    <r>
      <t xml:space="preserve">Поточний ремонт дорожнього покриття по </t>
    </r>
    <r>
      <rPr>
        <sz val="12"/>
        <color indexed="8"/>
        <rFont val="Times New Roman"/>
        <family val="1"/>
        <charset val="204"/>
      </rPr>
      <t>вул. Дачна від вул.Крилова до вул.Курортна Заводському районі м.Миколаєва</t>
    </r>
  </si>
  <si>
    <t>вул. Дачна від вул.Крилова до вул.Курортна Заводському районі м.Миколаєва</t>
  </si>
  <si>
    <r>
      <t xml:space="preserve">Поточний ремонт дорожнього покриття по </t>
    </r>
    <r>
      <rPr>
        <sz val="12"/>
        <color indexed="8"/>
        <rFont val="Times New Roman"/>
        <family val="1"/>
        <charset val="204"/>
      </rPr>
      <t>вул. М. Морська від вул.Чкалова до вул.Погранична у Заводському районі м.Миколаєва</t>
    </r>
  </si>
  <si>
    <t>вул. М. Морська від вул.Чкалова до вул.Погранична у Заводському районі м.Миколаєва</t>
  </si>
  <si>
    <t>Всього по Поточний ремонт зеленої зони</t>
  </si>
  <si>
    <t>ФОП Чудаков І.В.</t>
  </si>
  <si>
    <t xml:space="preserve">Поточний ремонт зеленої зони </t>
  </si>
  <si>
    <t>Поточний ремонт зеленої зони ім.Галини Петрової та прилеглої території у Заводському районі м.Миколаєва</t>
  </si>
  <si>
    <t>зеленої зони ім.Галини Петрової та прилеглої території у Заводському районі м.Миколаєва</t>
  </si>
  <si>
    <t xml:space="preserve">Всього по Поточний ремонт покриття тротуару </t>
  </si>
  <si>
    <t xml:space="preserve">Поточний ремонт покриття тротуару </t>
  </si>
  <si>
    <t>Поточний ремонт покриття тротуару по  вул. Лягіна від буд. 41 до вул. Сінна у  Заводського району м.Миколаєва</t>
  </si>
  <si>
    <t>вул. Лягіна від буд. 41 до вул. Сінна у  Заводського району м.Миколаєва</t>
  </si>
  <si>
    <r>
      <t xml:space="preserve">Поточний ремонт покриття внутришньоквартального тротуару </t>
    </r>
    <r>
      <rPr>
        <b/>
        <sz val="9"/>
        <rFont val="Times New Roman"/>
        <family val="1"/>
        <charset val="204"/>
      </rPr>
      <t/>
    </r>
  </si>
  <si>
    <t>Поточний ремонт покриття внутришньоквартального тротуару між будинком № 11 по вул. Шосейна та буд. 10-б по вул. Олега Григор’єва у Заводському районі м.Миколаєва</t>
  </si>
  <si>
    <t>між будинком № 11 по вул. Шосейна та буд. 10-б по вул. Олега Григор’єва у Заводському районі м.Миколаєва</t>
  </si>
  <si>
    <r>
      <t xml:space="preserve">Поточний ремонт покриття тротуару </t>
    </r>
    <r>
      <rPr>
        <b/>
        <sz val="9"/>
        <rFont val="Times New Roman"/>
        <family val="1"/>
        <charset val="204"/>
      </rPr>
      <t/>
    </r>
  </si>
  <si>
    <t>Поточний ремонт покриття тротуару по  вул. Шосейна  від вул.Пушкінська до пр.Центр. (парна сторона) у приватному секторі  Заводського району м.Миколаєва</t>
  </si>
  <si>
    <t>вул. Шосейна  від вул.Пушкінська до пр.Центр. (парна сторона) у приватному секторі  Заводського району м.Миколаєва</t>
  </si>
  <si>
    <t>ФОП Озейчук С.М. (№2559106912)</t>
  </si>
  <si>
    <t xml:space="preserve">Поточний ремонт покриття внутришньоквартального тротуару </t>
  </si>
  <si>
    <t>Поточний ремонт покриття внутришньоквартального тротуару по  вул.Лазурна, 14-А у Заводському районі м.Миколаєва</t>
  </si>
  <si>
    <t>вул.Лазурна, 14-А у Заводському районі м.Миколаєва</t>
  </si>
  <si>
    <t xml:space="preserve">Всього по Поточний ремонт зупинки громадського транспорту </t>
  </si>
  <si>
    <r>
      <t xml:space="preserve">Поточний ремонт зупинки громадського транспорту </t>
    </r>
    <r>
      <rPr>
        <b/>
        <sz val="10"/>
        <rFont val="Times New Roman"/>
        <family val="1"/>
        <charset val="204"/>
      </rPr>
      <t/>
    </r>
  </si>
  <si>
    <t>Поточний ремонт зупинки громадського транспорту поблизу буд.№21 по вул.Г.Карпенка в  Заводському районі м.Миколаєва</t>
  </si>
  <si>
    <t>поблизу буд.№21 по вул.Г.Карпенка в  Заводському районі м.Миколаєва</t>
  </si>
  <si>
    <t>Поточний ремонт зупинки громадського транспорту поблизу буд.№24 по пр.Центральному в Заводському районі м.Миколаєва</t>
  </si>
  <si>
    <t>поблизу буд.№24 по пр.Центральному в Заводському районі м.Миколаєва</t>
  </si>
  <si>
    <t xml:space="preserve">Всього по Поточний ремонт внутрішньоквартальних проїздів  </t>
  </si>
  <si>
    <t xml:space="preserve">Поточний ремонт внутрішньоквартальних проїздів  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</si>
  <si>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 Чкалова, 85  у Заводському районі м.Миколаєва</t>
    </r>
  </si>
  <si>
    <t>вул.  Чкалова, 85 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</si>
  <si>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 Генерала Карпенка, 33А, 33, 35 у Заводському районі м.Миколаєва</t>
    </r>
  </si>
  <si>
    <t>вул.  Генерала Карпенка, 33А, 33, 35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</si>
  <si>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Крилова, 9 у Заводському районі м.Миколаєва</t>
    </r>
  </si>
  <si>
    <t>вул. Крилова, 9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</si>
  <si>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 Заводська, 19  у Заводському районі м.Миколаєва</t>
    </r>
  </si>
  <si>
    <t>вул.  Заводська, 19  у Заводському районі м.Миколаєва</t>
  </si>
  <si>
    <t>Поточний ремонт внутрішньоквартальних проїздів   пр.Транспортний, 5,7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</si>
  <si>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Крилова, 19, 19/1 у Заводському районі м.Миколаєва</t>
    </r>
  </si>
  <si>
    <t>вул. Крилова, 19, 19/1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</si>
  <si>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Крилова, 38В у Заводському районі м.Миколаєва</t>
    </r>
  </si>
  <si>
    <t>вул. Крилова, 38В у Заводському районі м.Миколаєва</t>
  </si>
  <si>
    <r>
      <t>Поточний ремонт внутрішньоквартальних проїздів  по</t>
    </r>
    <r>
      <rPr>
        <sz val="12"/>
        <color indexed="8"/>
        <rFont val="Times New Roman"/>
        <family val="1"/>
        <charset val="204"/>
      </rPr>
      <t xml:space="preserve"> вул.  Озерна,  11, 11-А, 11-Б, 11-В, 15-А, 15-Б, 17-А, 19-А, 19-Б, 19-В  у Заводському районі м.Миколаєва</t>
    </r>
  </si>
  <si>
    <t>вул.  Озерна,  11, 11-А, 11-Б, 11-В, 15-А, 15-Б, 17-А, 19-А, 19-Б, 19-В  у Заводському районі м.Миколаєва</t>
  </si>
  <si>
    <r>
      <t>Поточний ремонт внутрішньоквартальних проїздів  по</t>
    </r>
    <r>
      <rPr>
        <sz val="12"/>
        <color indexed="8"/>
        <rFont val="Times New Roman"/>
        <family val="1"/>
        <charset val="204"/>
      </rPr>
      <t xml:space="preserve"> вул.  Озерна,  15В, 19, 21  у Заводському районі м.Миколаєва</t>
    </r>
  </si>
  <si>
    <t>вул.  Озерна,  15В, 19, 21 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</si>
  <si>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Лазурна, 4А, 6В, 10А, 10Б, 10В, 14А, 14Б, 14В у Заводському районі м.Миколаєва</t>
    </r>
  </si>
  <si>
    <t>вул. Лазурна, 4А, 6В, 10А, 10Б, 10В, 14А, 14Б, 14В у Заводському районі м.Миколаєва</t>
  </si>
  <si>
    <t>Поточний ремонт внутрішньоквартальних проїздів  по вул. Лазурна, 24А, 24Б у Заводському районі м.Миколаєва</t>
  </si>
  <si>
    <t>вул. Лазурна, 24А, 24Б у Заводському районі м.Миколаєва</t>
  </si>
  <si>
    <r>
      <t xml:space="preserve">Поточний ремонт внутрішньоквартальних проїздів  по </t>
    </r>
    <r>
      <rPr>
        <sz val="12"/>
        <color indexed="8"/>
        <rFont val="Times New Roman"/>
        <family val="1"/>
        <charset val="204"/>
      </rPr>
      <t>вул. Лазурна, 30А у Заводському районі м.Миколаєва</t>
    </r>
  </si>
  <si>
    <t>вул. Лазурна, 30А у Заводському районі м.Миколаєва</t>
  </si>
  <si>
    <t>ПП "Будівельна фірма "Миколаївавтодор"</t>
  </si>
  <si>
    <t>Поточний ремонт внутрішньоквартальних проїздів  по вул. Лазурна, 40, 42, 42-А у Заводському районі м.Миколаєва</t>
  </si>
  <si>
    <t>вул. Лазурна, 40, 42, 42-А у Заводському районі м.Миколаєва</t>
  </si>
  <si>
    <t>Адміністрація Заводського району Миколаївської міської ради</t>
  </si>
  <si>
    <t>Виконавець робіт/послуг (підрядник)</t>
  </si>
  <si>
    <t>Виконано, тис.грн. (з трьома знаками)</t>
  </si>
  <si>
    <t>Види робіт/послуг (розшифрувати)</t>
  </si>
  <si>
    <t>Назва об'єкту</t>
  </si>
  <si>
    <t>Адреса</t>
  </si>
  <si>
    <t>тис.грн.</t>
  </si>
  <si>
    <t xml:space="preserve">Інформація про виконання поточних ремонтів за 1 півріччя 2020 року по 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</si>
</sst>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8">
    <numFmt numFmtId="164" formatCode="#,##0.000\ _₴"/>
    <numFmt numFmtId="165" formatCode="#,##0.000"/>
    <numFmt numFmtId="166" formatCode="0.000"/>
    <numFmt numFmtId="167" formatCode="dd/mm/yy;@"/>
    <numFmt numFmtId="168" formatCode="#,##0.00_ ;\-#,##0.00\ "/>
    <numFmt numFmtId="169" formatCode="#,##0.000_ ;\-#,##0.000\ "/>
    <numFmt numFmtId="170" formatCode="0.0_)"/>
    <numFmt numFmtId="171" formatCode="0.00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0" fillId="0" borderId="0"/>
    <xf numFmtId="0" fontId="25" fillId="0" borderId="0">
      <alignment vertical="top"/>
    </xf>
    <xf numFmtId="0" fontId="20" fillId="0" borderId="0"/>
    <xf numFmtId="0" fontId="1" fillId="0" borderId="0"/>
    <xf numFmtId="0" fontId="27" fillId="0" borderId="0"/>
  </cellStyleXfs>
  <cellXfs count="26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166" fontId="4" fillId="2" borderId="1" xfId="1" applyNumberFormat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horizontal="right" vertical="center"/>
    </xf>
    <xf numFmtId="166" fontId="2" fillId="2" borderId="1" xfId="0" applyNumberFormat="1" applyFont="1" applyFill="1" applyBorder="1" applyAlignment="1">
      <alignment wrapText="1"/>
    </xf>
    <xf numFmtId="49" fontId="4" fillId="2" borderId="1" xfId="2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166" fontId="9" fillId="2" borderId="1" xfId="3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166" fontId="1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4" applyFont="1" applyBorder="1" applyAlignment="1" applyProtection="1"/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4" fillId="0" borderId="1" xfId="4" applyFont="1" applyBorder="1" applyAlignment="1" applyProtection="1"/>
    <xf numFmtId="0" fontId="2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/>
    <xf numFmtId="0" fontId="15" fillId="0" borderId="1" xfId="0" applyFont="1" applyBorder="1"/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left" wrapText="1"/>
    </xf>
    <xf numFmtId="0" fontId="15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9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top" wrapText="1"/>
    </xf>
    <xf numFmtId="166" fontId="9" fillId="0" borderId="1" xfId="0" applyNumberFormat="1" applyFont="1" applyFill="1" applyBorder="1"/>
    <xf numFmtId="166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Border="1"/>
    <xf numFmtId="165" fontId="9" fillId="0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left" vertical="center" wrapText="1"/>
    </xf>
    <xf numFmtId="166" fontId="9" fillId="5" borderId="1" xfId="0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wrapText="1"/>
    </xf>
    <xf numFmtId="166" fontId="9" fillId="5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right" vertical="center"/>
    </xf>
    <xf numFmtId="166" fontId="9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wrapText="1"/>
    </xf>
    <xf numFmtId="166" fontId="9" fillId="5" borderId="1" xfId="0" applyNumberFormat="1" applyFont="1" applyFill="1" applyBorder="1" applyAlignment="1">
      <alignment horizontal="right"/>
    </xf>
    <xf numFmtId="49" fontId="9" fillId="5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right" wrapText="1"/>
    </xf>
    <xf numFmtId="167" fontId="4" fillId="0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justify" wrapText="1"/>
    </xf>
    <xf numFmtId="166" fontId="9" fillId="5" borderId="1" xfId="0" applyNumberFormat="1" applyFont="1" applyFill="1" applyBorder="1" applyAlignment="1">
      <alignment horizontal="left" wrapText="1"/>
    </xf>
    <xf numFmtId="2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/>
    <xf numFmtId="49" fontId="9" fillId="5" borderId="1" xfId="0" applyNumberFormat="1" applyFont="1" applyFill="1" applyBorder="1" applyAlignment="1">
      <alignment wrapText="1"/>
    </xf>
    <xf numFmtId="2" fontId="9" fillId="5" borderId="1" xfId="0" applyNumberFormat="1" applyFont="1" applyFill="1" applyBorder="1" applyAlignment="1">
      <alignment wrapText="1"/>
    </xf>
    <xf numFmtId="166" fontId="9" fillId="5" borderId="1" xfId="0" applyNumberFormat="1" applyFont="1" applyFill="1" applyBorder="1" applyAlignment="1">
      <alignment vertical="center" wrapText="1"/>
    </xf>
    <xf numFmtId="166" fontId="9" fillId="5" borderId="1" xfId="0" applyNumberFormat="1" applyFont="1" applyFill="1" applyBorder="1"/>
    <xf numFmtId="0" fontId="9" fillId="5" borderId="1" xfId="0" applyNumberFormat="1" applyFont="1" applyFill="1" applyBorder="1" applyAlignment="1">
      <alignment wrapText="1"/>
    </xf>
    <xf numFmtId="166" fontId="9" fillId="5" borderId="1" xfId="0" applyNumberFormat="1" applyFont="1" applyFill="1" applyBorder="1" applyAlignment="1">
      <alignment horizontal="left" vertical="center"/>
    </xf>
    <xf numFmtId="2" fontId="9" fillId="5" borderId="1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left" vertical="center"/>
    </xf>
    <xf numFmtId="166" fontId="9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right" vertical="center" wrapText="1"/>
    </xf>
    <xf numFmtId="166" fontId="9" fillId="4" borderId="1" xfId="0" applyNumberFormat="1" applyFont="1" applyFill="1" applyBorder="1" applyAlignment="1">
      <alignment horizontal="right" vertical="center" wrapText="1"/>
    </xf>
    <xf numFmtId="166" fontId="9" fillId="4" borderId="1" xfId="0" applyNumberFormat="1" applyFont="1" applyFill="1" applyBorder="1" applyAlignment="1">
      <alignment horizontal="right" wrapText="1"/>
    </xf>
    <xf numFmtId="166" fontId="9" fillId="5" borderId="1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166" fontId="9" fillId="5" borderId="1" xfId="0" applyNumberFormat="1" applyFont="1" applyFill="1" applyBorder="1" applyAlignment="1">
      <alignment horizontal="left" vertical="top"/>
    </xf>
    <xf numFmtId="165" fontId="4" fillId="5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168" fontId="4" fillId="2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69" fontId="4" fillId="2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vertical="top"/>
    </xf>
    <xf numFmtId="169" fontId="4" fillId="2" borderId="1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/>
    </xf>
    <xf numFmtId="165" fontId="19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right" vertical="top"/>
    </xf>
    <xf numFmtId="0" fontId="18" fillId="2" borderId="1" xfId="0" applyFont="1" applyFill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165" fontId="2" fillId="5" borderId="1" xfId="0" applyNumberFormat="1" applyFont="1" applyFill="1" applyBorder="1" applyAlignment="1">
      <alignment horizontal="right" vertical="top" wrapText="1"/>
    </xf>
    <xf numFmtId="0" fontId="2" fillId="2" borderId="1" xfId="6" applyFont="1" applyFill="1" applyBorder="1" applyAlignment="1">
      <alignment horizontal="left" vertical="top" wrapText="1"/>
    </xf>
    <xf numFmtId="0" fontId="2" fillId="2" borderId="1" xfId="6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left" vertical="top"/>
    </xf>
    <xf numFmtId="165" fontId="9" fillId="2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center" vertical="top"/>
    </xf>
    <xf numFmtId="165" fontId="4" fillId="5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vertical="top" wrapText="1"/>
    </xf>
    <xf numFmtId="165" fontId="4" fillId="5" borderId="1" xfId="0" applyNumberFormat="1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distributed"/>
    </xf>
    <xf numFmtId="165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distributed"/>
    </xf>
    <xf numFmtId="170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6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horizontal="left" vertical="center"/>
    </xf>
    <xf numFmtId="0" fontId="2" fillId="0" borderId="1" xfId="6" applyFont="1" applyFill="1" applyBorder="1" applyAlignment="1">
      <alignment horizontal="left" vertical="center" wrapText="1"/>
    </xf>
    <xf numFmtId="0" fontId="2" fillId="0" borderId="1" xfId="0" applyFont="1" applyBorder="1"/>
    <xf numFmtId="171" fontId="2" fillId="0" borderId="1" xfId="0" applyNumberFormat="1" applyFont="1" applyFill="1" applyBorder="1"/>
    <xf numFmtId="166" fontId="2" fillId="0" borderId="1" xfId="0" applyNumberFormat="1" applyFont="1" applyFill="1" applyBorder="1"/>
    <xf numFmtId="166" fontId="4" fillId="0" borderId="1" xfId="0" applyNumberFormat="1" applyFont="1" applyFill="1" applyBorder="1"/>
    <xf numFmtId="0" fontId="4" fillId="0" borderId="1" xfId="6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165" fontId="2" fillId="2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</cellXfs>
  <cellStyles count="11">
    <cellStyle name="Гиперссылка" xfId="4" builtinId="8"/>
    <cellStyle name="Звичайний_Додаток _ 3 зм_ни 4575 2" xfId="7"/>
    <cellStyle name="Обычный" xfId="0" builtinId="0"/>
    <cellStyle name="Обычный 2" xfId="8"/>
    <cellStyle name="Обычный 3" xfId="6"/>
    <cellStyle name="Обычный 4" xfId="9"/>
    <cellStyle name="Обычный_1 2" xfId="3"/>
    <cellStyle name="Обычный_1 кв.2019 1216020" xfId="2"/>
    <cellStyle name="Обычный_1 півр. 2018" xfId="1"/>
    <cellStyle name="Обычный_Лист1" xfId="5"/>
    <cellStyle name="Стиль 1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1017"/>
  <sheetViews>
    <sheetView tabSelected="1" zoomScaleSheetLayoutView="110" workbookViewId="0">
      <pane ySplit="5" topLeftCell="A6" activePane="bottomLeft" state="frozen"/>
      <selection pane="bottomLeft" activeCell="K981" sqref="K981"/>
    </sheetView>
  </sheetViews>
  <sheetFormatPr defaultColWidth="8.85546875" defaultRowHeight="15.75"/>
  <cols>
    <col min="1" max="1" width="26.7109375" style="2" customWidth="1"/>
    <col min="2" max="2" width="36.85546875" style="2" customWidth="1"/>
    <col min="3" max="3" width="31.85546875" style="2" customWidth="1"/>
    <col min="4" max="4" width="20.28515625" style="2" customWidth="1"/>
    <col min="5" max="5" width="31.140625" style="2" bestFit="1" customWidth="1"/>
    <col min="6" max="16384" width="8.85546875" style="1"/>
  </cols>
  <sheetData>
    <row r="2" spans="1:5" ht="13.9" customHeight="1">
      <c r="A2" s="265" t="s">
        <v>1510</v>
      </c>
      <c r="B2" s="265"/>
      <c r="C2" s="265"/>
      <c r="D2" s="265"/>
      <c r="E2" s="265"/>
    </row>
    <row r="3" spans="1:5">
      <c r="A3" s="264" t="s">
        <v>1509</v>
      </c>
      <c r="B3" s="264"/>
      <c r="C3" s="264"/>
      <c r="D3" s="264"/>
      <c r="E3" s="264"/>
    </row>
    <row r="4" spans="1:5" s="263" customFormat="1" ht="13.9" customHeight="1">
      <c r="A4" s="78" t="s">
        <v>1508</v>
      </c>
      <c r="B4" s="78" t="s">
        <v>1507</v>
      </c>
      <c r="C4" s="78" t="s">
        <v>1506</v>
      </c>
      <c r="D4" s="78" t="s">
        <v>1505</v>
      </c>
      <c r="E4" s="78" t="s">
        <v>1504</v>
      </c>
    </row>
    <row r="5" spans="1:5" ht="42" customHeight="1">
      <c r="A5" s="78"/>
      <c r="B5" s="78"/>
      <c r="C5" s="78"/>
      <c r="D5" s="78"/>
      <c r="E5" s="78"/>
    </row>
    <row r="6" spans="1:5" ht="16.149999999999999" customHeight="1">
      <c r="A6" s="68" t="s">
        <v>1503</v>
      </c>
      <c r="B6" s="68"/>
      <c r="C6" s="68"/>
      <c r="D6" s="68"/>
      <c r="E6" s="68"/>
    </row>
    <row r="7" spans="1:5" ht="63">
      <c r="A7" s="260" t="s">
        <v>1502</v>
      </c>
      <c r="B7" s="260" t="s">
        <v>1501</v>
      </c>
      <c r="C7" s="260" t="s">
        <v>1476</v>
      </c>
      <c r="D7" s="259">
        <v>207.24700000000001</v>
      </c>
      <c r="E7" s="258" t="s">
        <v>1500</v>
      </c>
    </row>
    <row r="8" spans="1:5" ht="63">
      <c r="A8" s="262" t="s">
        <v>1499</v>
      </c>
      <c r="B8" s="261" t="s">
        <v>1498</v>
      </c>
      <c r="C8" s="260" t="s">
        <v>1476</v>
      </c>
      <c r="D8" s="259">
        <v>83.617999999999995</v>
      </c>
      <c r="E8" s="258"/>
    </row>
    <row r="9" spans="1:5" ht="63">
      <c r="A9" s="260" t="s">
        <v>1497</v>
      </c>
      <c r="B9" s="260" t="s">
        <v>1496</v>
      </c>
      <c r="C9" s="260" t="s">
        <v>1476</v>
      </c>
      <c r="D9" s="259">
        <v>87.631</v>
      </c>
      <c r="E9" s="258"/>
    </row>
    <row r="10" spans="1:5" ht="78.75">
      <c r="A10" s="262" t="s">
        <v>1495</v>
      </c>
      <c r="B10" s="261" t="s">
        <v>1494</v>
      </c>
      <c r="C10" s="260" t="s">
        <v>1476</v>
      </c>
      <c r="D10" s="259">
        <v>470.10599999999999</v>
      </c>
      <c r="E10" s="258"/>
    </row>
    <row r="11" spans="1:5" ht="63">
      <c r="A11" s="262" t="s">
        <v>1493</v>
      </c>
      <c r="B11" s="261" t="s">
        <v>1492</v>
      </c>
      <c r="C11" s="260" t="s">
        <v>1476</v>
      </c>
      <c r="D11" s="259">
        <v>134.07499999999999</v>
      </c>
      <c r="E11" s="258"/>
    </row>
    <row r="12" spans="1:5" ht="78.75">
      <c r="A12" s="262" t="s">
        <v>1491</v>
      </c>
      <c r="B12" s="261" t="s">
        <v>1490</v>
      </c>
      <c r="C12" s="260" t="s">
        <v>1476</v>
      </c>
      <c r="D12" s="259">
        <v>477.82</v>
      </c>
      <c r="E12" s="258"/>
    </row>
    <row r="13" spans="1:5" ht="63">
      <c r="A13" s="262" t="s">
        <v>1489</v>
      </c>
      <c r="B13" s="261" t="s">
        <v>1488</v>
      </c>
      <c r="C13" s="260" t="s">
        <v>1476</v>
      </c>
      <c r="D13" s="259">
        <v>93.468000000000004</v>
      </c>
      <c r="E13" s="258"/>
    </row>
    <row r="14" spans="1:5" ht="63">
      <c r="A14" s="262" t="s">
        <v>1487</v>
      </c>
      <c r="B14" s="261" t="s">
        <v>1486</v>
      </c>
      <c r="C14" s="260" t="s">
        <v>1476</v>
      </c>
      <c r="D14" s="259">
        <v>134.376</v>
      </c>
      <c r="E14" s="258"/>
    </row>
    <row r="15" spans="1:5" ht="94.5">
      <c r="A15" s="260" t="s">
        <v>1485</v>
      </c>
      <c r="B15" s="260" t="s">
        <v>1485</v>
      </c>
      <c r="C15" s="260" t="s">
        <v>1476</v>
      </c>
      <c r="D15" s="259">
        <v>281.74299999999999</v>
      </c>
      <c r="E15" s="258"/>
    </row>
    <row r="16" spans="1:5" ht="63">
      <c r="A16" s="262" t="s">
        <v>1484</v>
      </c>
      <c r="B16" s="261" t="s">
        <v>1483</v>
      </c>
      <c r="C16" s="260" t="s">
        <v>1476</v>
      </c>
      <c r="D16" s="259">
        <v>160.816</v>
      </c>
      <c r="E16" s="258"/>
    </row>
    <row r="17" spans="1:5" ht="63">
      <c r="A17" s="262" t="s">
        <v>1482</v>
      </c>
      <c r="B17" s="261" t="s">
        <v>1481</v>
      </c>
      <c r="C17" s="260" t="s">
        <v>1476</v>
      </c>
      <c r="D17" s="259">
        <v>90.561999999999998</v>
      </c>
      <c r="E17" s="258"/>
    </row>
    <row r="18" spans="1:5" ht="78.75">
      <c r="A18" s="262" t="s">
        <v>1480</v>
      </c>
      <c r="B18" s="261" t="s">
        <v>1479</v>
      </c>
      <c r="C18" s="260" t="s">
        <v>1476</v>
      </c>
      <c r="D18" s="259">
        <v>273.47899999999998</v>
      </c>
      <c r="E18" s="258"/>
    </row>
    <row r="19" spans="1:5" ht="63">
      <c r="A19" s="262" t="s">
        <v>1478</v>
      </c>
      <c r="B19" s="261" t="s">
        <v>1477</v>
      </c>
      <c r="C19" s="260" t="s">
        <v>1476</v>
      </c>
      <c r="D19" s="259">
        <v>186.64599999999999</v>
      </c>
      <c r="E19" s="258"/>
    </row>
    <row r="20" spans="1:5" ht="13.9" customHeight="1">
      <c r="A20" s="248" t="s">
        <v>1475</v>
      </c>
      <c r="B20" s="248"/>
      <c r="C20" s="248"/>
      <c r="D20" s="247">
        <f>SUM(D7:D19)</f>
        <v>2681.5869999999995</v>
      </c>
      <c r="E20" s="246"/>
    </row>
    <row r="21" spans="1:5" ht="43.15" customHeight="1">
      <c r="A21" s="257" t="s">
        <v>1474</v>
      </c>
      <c r="B21" s="257" t="s">
        <v>1473</v>
      </c>
      <c r="C21" s="257" t="s">
        <v>1470</v>
      </c>
      <c r="D21" s="255">
        <v>87.653000000000006</v>
      </c>
      <c r="E21" s="225" t="s">
        <v>1431</v>
      </c>
    </row>
    <row r="22" spans="1:5">
      <c r="A22" s="257"/>
      <c r="B22" s="257"/>
      <c r="C22" s="257"/>
      <c r="D22" s="255">
        <v>1.373</v>
      </c>
      <c r="E22" s="225" t="s">
        <v>1251</v>
      </c>
    </row>
    <row r="23" spans="1:5" ht="13.9" customHeight="1">
      <c r="A23" s="257" t="s">
        <v>1472</v>
      </c>
      <c r="B23" s="257" t="s">
        <v>1471</v>
      </c>
      <c r="C23" s="257" t="s">
        <v>1470</v>
      </c>
      <c r="D23" s="255">
        <v>10.164999999999999</v>
      </c>
      <c r="E23" s="225" t="s">
        <v>1431</v>
      </c>
    </row>
    <row r="24" spans="1:5" ht="43.9" customHeight="1">
      <c r="A24" s="257"/>
      <c r="B24" s="257"/>
      <c r="C24" s="257"/>
      <c r="D24" s="255">
        <v>0.151</v>
      </c>
      <c r="E24" s="225" t="s">
        <v>1251</v>
      </c>
    </row>
    <row r="25" spans="1:5" ht="13.9" customHeight="1">
      <c r="A25" s="248" t="s">
        <v>1469</v>
      </c>
      <c r="B25" s="248"/>
      <c r="C25" s="248"/>
      <c r="D25" s="247">
        <f>SUM(D21:D24)</f>
        <v>99.341999999999999</v>
      </c>
      <c r="E25" s="246"/>
    </row>
    <row r="26" spans="1:5" ht="13.9" customHeight="1">
      <c r="A26" s="256" t="s">
        <v>1468</v>
      </c>
      <c r="B26" s="256" t="s">
        <v>1467</v>
      </c>
      <c r="C26" s="256" t="s">
        <v>1466</v>
      </c>
      <c r="D26" s="255">
        <v>135.45099999999999</v>
      </c>
      <c r="E26" s="225" t="s">
        <v>1465</v>
      </c>
    </row>
    <row r="27" spans="1:5">
      <c r="A27" s="256"/>
      <c r="B27" s="256"/>
      <c r="C27" s="256"/>
      <c r="D27" s="255">
        <v>1.9810000000000001</v>
      </c>
      <c r="E27" s="225" t="s">
        <v>1251</v>
      </c>
    </row>
    <row r="28" spans="1:5" ht="43.15" customHeight="1">
      <c r="A28" s="256"/>
      <c r="B28" s="256"/>
      <c r="C28" s="256"/>
      <c r="D28" s="255">
        <v>3.1579999999999999</v>
      </c>
      <c r="E28" s="225" t="s">
        <v>1451</v>
      </c>
    </row>
    <row r="29" spans="1:5" ht="13.9" customHeight="1">
      <c r="A29" s="256" t="s">
        <v>1464</v>
      </c>
      <c r="B29" s="256" t="s">
        <v>1463</v>
      </c>
      <c r="C29" s="256" t="s">
        <v>1462</v>
      </c>
      <c r="D29" s="255"/>
      <c r="E29" s="225" t="s">
        <v>391</v>
      </c>
    </row>
    <row r="30" spans="1:5" ht="89.45" customHeight="1">
      <c r="A30" s="256"/>
      <c r="B30" s="256"/>
      <c r="C30" s="256"/>
      <c r="D30" s="255">
        <v>3.1579999999999999</v>
      </c>
      <c r="E30" s="225" t="s">
        <v>1451</v>
      </c>
    </row>
    <row r="31" spans="1:5" ht="85.15" customHeight="1">
      <c r="A31" s="59" t="s">
        <v>1461</v>
      </c>
      <c r="B31" s="59" t="s">
        <v>1460</v>
      </c>
      <c r="C31" s="59" t="s">
        <v>1459</v>
      </c>
      <c r="D31" s="255">
        <v>3.1579999999999999</v>
      </c>
      <c r="E31" s="225" t="s">
        <v>1451</v>
      </c>
    </row>
    <row r="32" spans="1:5" ht="66" customHeight="1">
      <c r="A32" s="59" t="s">
        <v>1458</v>
      </c>
      <c r="B32" s="59" t="s">
        <v>1457</v>
      </c>
      <c r="C32" s="59" t="s">
        <v>1456</v>
      </c>
      <c r="D32" s="255">
        <v>3.157</v>
      </c>
      <c r="E32" s="225" t="s">
        <v>1451</v>
      </c>
    </row>
    <row r="33" spans="1:5" ht="13.9" customHeight="1">
      <c r="A33" s="248" t="s">
        <v>1455</v>
      </c>
      <c r="B33" s="248"/>
      <c r="C33" s="248"/>
      <c r="D33" s="247">
        <f>SUM(D26:D32)</f>
        <v>150.06299999999996</v>
      </c>
      <c r="E33" s="246"/>
    </row>
    <row r="34" spans="1:5" ht="73.900000000000006" customHeight="1">
      <c r="A34" s="50" t="s">
        <v>1454</v>
      </c>
      <c r="B34" s="50" t="s">
        <v>1453</v>
      </c>
      <c r="C34" s="50" t="s">
        <v>1452</v>
      </c>
      <c r="D34" s="251">
        <v>7.1050000000000004</v>
      </c>
      <c r="E34" s="225" t="s">
        <v>1451</v>
      </c>
    </row>
    <row r="35" spans="1:5" ht="13.9" customHeight="1">
      <c r="A35" s="248" t="s">
        <v>1450</v>
      </c>
      <c r="B35" s="248"/>
      <c r="C35" s="248"/>
      <c r="D35" s="247">
        <f>SUM(D34:D34)</f>
        <v>7.1050000000000004</v>
      </c>
      <c r="E35" s="246"/>
    </row>
    <row r="36" spans="1:5" ht="13.9" customHeight="1">
      <c r="A36" s="254" t="s">
        <v>1449</v>
      </c>
      <c r="B36" s="253" t="s">
        <v>1448</v>
      </c>
      <c r="C36" s="253" t="s">
        <v>392</v>
      </c>
      <c r="D36" s="251">
        <v>104.764</v>
      </c>
      <c r="E36" s="50" t="s">
        <v>1439</v>
      </c>
    </row>
    <row r="37" spans="1:5" ht="65.45" customHeight="1">
      <c r="A37" s="254"/>
      <c r="B37" s="253"/>
      <c r="C37" s="253"/>
      <c r="D37" s="251">
        <v>1.282</v>
      </c>
      <c r="E37" s="50" t="s">
        <v>1251</v>
      </c>
    </row>
    <row r="38" spans="1:5" ht="13.9" customHeight="1">
      <c r="A38" s="254" t="s">
        <v>1447</v>
      </c>
      <c r="B38" s="253" t="s">
        <v>1446</v>
      </c>
      <c r="C38" s="253" t="s">
        <v>392</v>
      </c>
      <c r="D38" s="251">
        <v>540.06500000000005</v>
      </c>
      <c r="E38" s="50" t="s">
        <v>1439</v>
      </c>
    </row>
    <row r="39" spans="1:5" ht="57" customHeight="1">
      <c r="A39" s="254"/>
      <c r="B39" s="253"/>
      <c r="C39" s="253"/>
      <c r="D39" s="251">
        <v>6.8369999999999997</v>
      </c>
      <c r="E39" s="50" t="s">
        <v>1251</v>
      </c>
    </row>
    <row r="40" spans="1:5" ht="13.9" customHeight="1">
      <c r="A40" s="254" t="s">
        <v>1445</v>
      </c>
      <c r="B40" s="253" t="s">
        <v>1444</v>
      </c>
      <c r="C40" s="253" t="s">
        <v>392</v>
      </c>
      <c r="D40" s="251">
        <v>582.60599999999999</v>
      </c>
      <c r="E40" s="50" t="s">
        <v>1439</v>
      </c>
    </row>
    <row r="41" spans="1:5" ht="59.45" customHeight="1">
      <c r="A41" s="254"/>
      <c r="B41" s="253"/>
      <c r="C41" s="253"/>
      <c r="D41" s="251">
        <v>7.2649999999999997</v>
      </c>
      <c r="E41" s="50" t="s">
        <v>1251</v>
      </c>
    </row>
    <row r="42" spans="1:5" ht="13.9" customHeight="1">
      <c r="A42" s="254" t="s">
        <v>1443</v>
      </c>
      <c r="B42" s="253" t="s">
        <v>1442</v>
      </c>
      <c r="C42" s="253" t="s">
        <v>392</v>
      </c>
      <c r="D42" s="251">
        <v>298.71499999999997</v>
      </c>
      <c r="E42" s="50" t="s">
        <v>1439</v>
      </c>
    </row>
    <row r="43" spans="1:5" ht="79.900000000000006" customHeight="1">
      <c r="A43" s="254"/>
      <c r="B43" s="253"/>
      <c r="C43" s="253"/>
      <c r="D43" s="251">
        <v>3.6320000000000001</v>
      </c>
      <c r="E43" s="50" t="s">
        <v>1251</v>
      </c>
    </row>
    <row r="44" spans="1:5" ht="13.9" customHeight="1">
      <c r="A44" s="254" t="s">
        <v>1441</v>
      </c>
      <c r="B44" s="253" t="s">
        <v>1440</v>
      </c>
      <c r="C44" s="253" t="s">
        <v>392</v>
      </c>
      <c r="D44" s="251">
        <v>184.577</v>
      </c>
      <c r="E44" s="50" t="s">
        <v>1439</v>
      </c>
    </row>
    <row r="45" spans="1:5" ht="40.15" customHeight="1">
      <c r="A45" s="254"/>
      <c r="B45" s="253"/>
      <c r="C45" s="253"/>
      <c r="D45" s="251">
        <v>2.351</v>
      </c>
      <c r="E45" s="50" t="s">
        <v>1251</v>
      </c>
    </row>
    <row r="46" spans="1:5" ht="13.9" customHeight="1">
      <c r="A46" s="248" t="s">
        <v>1438</v>
      </c>
      <c r="B46" s="248"/>
      <c r="C46" s="248"/>
      <c r="D46" s="247">
        <f>SUM(D36:D45)</f>
        <v>1732.0940000000003</v>
      </c>
      <c r="E46" s="246"/>
    </row>
    <row r="47" spans="1:5" ht="47.25">
      <c r="A47" s="106" t="s">
        <v>1437</v>
      </c>
      <c r="B47" s="82" t="s">
        <v>1436</v>
      </c>
      <c r="C47" s="82" t="s">
        <v>661</v>
      </c>
      <c r="D47" s="251">
        <v>49.314999999999998</v>
      </c>
      <c r="E47" s="50" t="s">
        <v>1435</v>
      </c>
    </row>
    <row r="48" spans="1:5" ht="47.25">
      <c r="A48" s="106" t="s">
        <v>1434</v>
      </c>
      <c r="B48" s="82" t="s">
        <v>1433</v>
      </c>
      <c r="C48" s="82" t="s">
        <v>1432</v>
      </c>
      <c r="D48" s="251">
        <v>46.824550000000002</v>
      </c>
      <c r="E48" s="50" t="s">
        <v>1431</v>
      </c>
    </row>
    <row r="49" spans="1:5" ht="13.9" customHeight="1">
      <c r="A49" s="252" t="s">
        <v>1430</v>
      </c>
      <c r="B49" s="252"/>
      <c r="C49" s="252"/>
      <c r="D49" s="251">
        <f>SUM(D47:D48)</f>
        <v>96.13955</v>
      </c>
      <c r="E49" s="50"/>
    </row>
    <row r="50" spans="1:5" ht="47.25">
      <c r="A50" s="250" t="s">
        <v>1429</v>
      </c>
      <c r="B50" s="250" t="s">
        <v>1428</v>
      </c>
      <c r="C50" s="250" t="s">
        <v>1427</v>
      </c>
      <c r="D50" s="249">
        <v>187.13200000000001</v>
      </c>
      <c r="E50" s="9" t="s">
        <v>1426</v>
      </c>
    </row>
    <row r="51" spans="1:5" ht="13.9" customHeight="1">
      <c r="A51" s="248" t="s">
        <v>1425</v>
      </c>
      <c r="B51" s="248"/>
      <c r="C51" s="248"/>
      <c r="D51" s="247">
        <f>SUM(D50:D50)</f>
        <v>187.13200000000001</v>
      </c>
      <c r="E51" s="246"/>
    </row>
    <row r="52" spans="1:5">
      <c r="A52" s="244"/>
      <c r="B52" s="106" t="s">
        <v>683</v>
      </c>
      <c r="C52" s="244"/>
      <c r="D52" s="245">
        <f>D20+D25+D33+D35+D46+D49+D51</f>
        <v>4953.4625499999993</v>
      </c>
      <c r="E52" s="244"/>
    </row>
    <row r="53" spans="1:5" ht="13.9" customHeight="1">
      <c r="A53" s="68" t="s">
        <v>1424</v>
      </c>
      <c r="B53" s="68"/>
      <c r="C53" s="68"/>
      <c r="D53" s="68"/>
      <c r="E53" s="68"/>
    </row>
    <row r="54" spans="1:5" ht="63">
      <c r="A54" s="15" t="s">
        <v>1423</v>
      </c>
      <c r="B54" s="15" t="s">
        <v>1422</v>
      </c>
      <c r="C54" s="11" t="s">
        <v>1416</v>
      </c>
      <c r="D54" s="242">
        <v>98.632949999999994</v>
      </c>
      <c r="E54" s="11" t="s">
        <v>1373</v>
      </c>
    </row>
    <row r="55" spans="1:5" ht="63">
      <c r="A55" s="15" t="s">
        <v>1423</v>
      </c>
      <c r="B55" s="15" t="s">
        <v>1422</v>
      </c>
      <c r="C55" s="11" t="s">
        <v>1416</v>
      </c>
      <c r="D55" s="242">
        <v>1.3667100000000001</v>
      </c>
      <c r="E55" s="11" t="s">
        <v>1339</v>
      </c>
    </row>
    <row r="56" spans="1:5" ht="63">
      <c r="A56" s="15" t="s">
        <v>1421</v>
      </c>
      <c r="B56" s="15" t="s">
        <v>1420</v>
      </c>
      <c r="C56" s="11" t="s">
        <v>1416</v>
      </c>
      <c r="D56" s="242">
        <v>196.25744</v>
      </c>
      <c r="E56" s="11" t="s">
        <v>1419</v>
      </c>
    </row>
    <row r="57" spans="1:5" ht="63">
      <c r="A57" s="15" t="s">
        <v>1421</v>
      </c>
      <c r="B57" s="15" t="s">
        <v>1420</v>
      </c>
      <c r="C57" s="11" t="s">
        <v>1416</v>
      </c>
      <c r="D57" s="242">
        <v>3.0519400000000001</v>
      </c>
      <c r="E57" s="11" t="s">
        <v>1344</v>
      </c>
    </row>
    <row r="58" spans="1:5" ht="63">
      <c r="A58" s="15" t="s">
        <v>1418</v>
      </c>
      <c r="B58" s="15" t="s">
        <v>1417</v>
      </c>
      <c r="C58" s="11" t="s">
        <v>1416</v>
      </c>
      <c r="D58" s="242">
        <v>196.85212000000001</v>
      </c>
      <c r="E58" s="11" t="s">
        <v>1419</v>
      </c>
    </row>
    <row r="59" spans="1:5" ht="63">
      <c r="A59" s="15" t="s">
        <v>1418</v>
      </c>
      <c r="B59" s="15" t="s">
        <v>1417</v>
      </c>
      <c r="C59" s="11" t="s">
        <v>1416</v>
      </c>
      <c r="D59" s="242">
        <v>3.02468</v>
      </c>
      <c r="E59" s="11" t="s">
        <v>1344</v>
      </c>
    </row>
    <row r="60" spans="1:5" ht="63">
      <c r="A60" s="15" t="s">
        <v>1415</v>
      </c>
      <c r="B60" s="15" t="s">
        <v>1414</v>
      </c>
      <c r="C60" s="11" t="s">
        <v>1411</v>
      </c>
      <c r="D60" s="242">
        <v>19.902729999999998</v>
      </c>
      <c r="E60" s="11" t="s">
        <v>1400</v>
      </c>
    </row>
    <row r="61" spans="1:5" ht="63">
      <c r="A61" s="15" t="s">
        <v>1415</v>
      </c>
      <c r="B61" s="15" t="s">
        <v>1414</v>
      </c>
      <c r="C61" s="11" t="s">
        <v>1411</v>
      </c>
      <c r="D61" s="242">
        <v>0.29582999999999998</v>
      </c>
      <c r="E61" s="11" t="s">
        <v>1344</v>
      </c>
    </row>
    <row r="62" spans="1:5" ht="94.5">
      <c r="A62" s="15" t="s">
        <v>1413</v>
      </c>
      <c r="B62" s="15" t="s">
        <v>1412</v>
      </c>
      <c r="C62" s="11" t="s">
        <v>1411</v>
      </c>
      <c r="D62" s="242">
        <v>571.04100000000005</v>
      </c>
      <c r="E62" s="11" t="s">
        <v>1400</v>
      </c>
    </row>
    <row r="63" spans="1:5" ht="94.5">
      <c r="A63" s="15" t="s">
        <v>1413</v>
      </c>
      <c r="B63" s="15" t="s">
        <v>1412</v>
      </c>
      <c r="C63" s="11" t="s">
        <v>1411</v>
      </c>
      <c r="D63" s="242">
        <v>8.7601499999999994</v>
      </c>
      <c r="E63" s="11" t="s">
        <v>1344</v>
      </c>
    </row>
    <row r="64" spans="1:5" ht="63">
      <c r="A64" s="15" t="s">
        <v>1409</v>
      </c>
      <c r="B64" s="15" t="s">
        <v>1408</v>
      </c>
      <c r="C64" s="11" t="s">
        <v>1387</v>
      </c>
      <c r="D64" s="242">
        <v>116.74516999999999</v>
      </c>
      <c r="E64" s="11" t="s">
        <v>1410</v>
      </c>
    </row>
    <row r="65" spans="1:5" ht="63">
      <c r="A65" s="15" t="s">
        <v>1409</v>
      </c>
      <c r="B65" s="15" t="s">
        <v>1408</v>
      </c>
      <c r="C65" s="11" t="s">
        <v>1387</v>
      </c>
      <c r="D65" s="242">
        <v>1.4890399999999999</v>
      </c>
      <c r="E65" s="11" t="s">
        <v>1344</v>
      </c>
    </row>
    <row r="66" spans="1:5" ht="63">
      <c r="A66" s="15" t="s">
        <v>1349</v>
      </c>
      <c r="B66" s="15" t="s">
        <v>1407</v>
      </c>
      <c r="C66" s="11" t="s">
        <v>1387</v>
      </c>
      <c r="D66" s="242">
        <v>26.418399999999998</v>
      </c>
      <c r="E66" s="11" t="s">
        <v>1347</v>
      </c>
    </row>
    <row r="67" spans="1:5" ht="63">
      <c r="A67" s="15" t="s">
        <v>1349</v>
      </c>
      <c r="B67" s="15" t="s">
        <v>1407</v>
      </c>
      <c r="C67" s="11" t="s">
        <v>1387</v>
      </c>
      <c r="D67" s="242">
        <v>0.39212000000000002</v>
      </c>
      <c r="E67" s="11" t="s">
        <v>1339</v>
      </c>
    </row>
    <row r="68" spans="1:5" ht="63">
      <c r="A68" s="15" t="s">
        <v>1406</v>
      </c>
      <c r="B68" s="15" t="s">
        <v>1405</v>
      </c>
      <c r="C68" s="11" t="s">
        <v>1387</v>
      </c>
      <c r="D68" s="242">
        <v>49.708109999999998</v>
      </c>
      <c r="E68" s="11" t="s">
        <v>1343</v>
      </c>
    </row>
    <row r="69" spans="1:5" ht="63">
      <c r="A69" s="15" t="s">
        <v>1406</v>
      </c>
      <c r="B69" s="15" t="s">
        <v>1405</v>
      </c>
      <c r="C69" s="11" t="s">
        <v>1387</v>
      </c>
      <c r="D69" s="242">
        <v>0.73548999999999998</v>
      </c>
      <c r="E69" s="11" t="s">
        <v>1339</v>
      </c>
    </row>
    <row r="70" spans="1:5" ht="47.25">
      <c r="A70" s="15" t="s">
        <v>1404</v>
      </c>
      <c r="B70" s="15" t="s">
        <v>1403</v>
      </c>
      <c r="C70" s="11" t="s">
        <v>1387</v>
      </c>
      <c r="D70" s="242">
        <v>71.588449999999995</v>
      </c>
      <c r="E70" s="11" t="s">
        <v>1292</v>
      </c>
    </row>
    <row r="71" spans="1:5" ht="47.25">
      <c r="A71" s="15" t="s">
        <v>1404</v>
      </c>
      <c r="B71" s="15" t="s">
        <v>1403</v>
      </c>
      <c r="C71" s="11" t="s">
        <v>1387</v>
      </c>
      <c r="D71" s="242">
        <v>1.0445800000000001</v>
      </c>
      <c r="E71" s="11" t="s">
        <v>1344</v>
      </c>
    </row>
    <row r="72" spans="1:5" ht="63">
      <c r="A72" s="15" t="s">
        <v>1402</v>
      </c>
      <c r="B72" s="15" t="s">
        <v>1401</v>
      </c>
      <c r="C72" s="11" t="s">
        <v>1387</v>
      </c>
      <c r="D72" s="242">
        <v>196.45283000000001</v>
      </c>
      <c r="E72" s="11" t="s">
        <v>1292</v>
      </c>
    </row>
    <row r="73" spans="1:5" ht="63">
      <c r="A73" s="15" t="s">
        <v>1402</v>
      </c>
      <c r="B73" s="15" t="s">
        <v>1401</v>
      </c>
      <c r="C73" s="11" t="s">
        <v>1387</v>
      </c>
      <c r="D73" s="242">
        <v>2.8696600000000001</v>
      </c>
      <c r="E73" s="11" t="s">
        <v>1344</v>
      </c>
    </row>
    <row r="74" spans="1:5" ht="47.25">
      <c r="A74" s="15" t="s">
        <v>1399</v>
      </c>
      <c r="B74" s="15" t="s">
        <v>1398</v>
      </c>
      <c r="C74" s="11" t="s">
        <v>1387</v>
      </c>
      <c r="D74" s="242">
        <v>197.08843999999999</v>
      </c>
      <c r="E74" s="11" t="s">
        <v>1400</v>
      </c>
    </row>
    <row r="75" spans="1:5" ht="47.25">
      <c r="A75" s="15" t="s">
        <v>1399</v>
      </c>
      <c r="B75" s="15" t="s">
        <v>1398</v>
      </c>
      <c r="C75" s="11" t="s">
        <v>1387</v>
      </c>
      <c r="D75" s="242">
        <v>2.9066900000000002</v>
      </c>
      <c r="E75" s="11" t="s">
        <v>1344</v>
      </c>
    </row>
    <row r="76" spans="1:5" ht="63">
      <c r="A76" s="15" t="s">
        <v>1397</v>
      </c>
      <c r="B76" s="15" t="s">
        <v>1396</v>
      </c>
      <c r="C76" s="11" t="s">
        <v>1387</v>
      </c>
      <c r="D76" s="242">
        <v>143.02142000000001</v>
      </c>
      <c r="E76" s="11" t="s">
        <v>1347</v>
      </c>
    </row>
    <row r="77" spans="1:5" ht="63">
      <c r="A77" s="15" t="s">
        <v>1397</v>
      </c>
      <c r="B77" s="15" t="s">
        <v>1396</v>
      </c>
      <c r="C77" s="11" t="s">
        <v>1387</v>
      </c>
      <c r="D77" s="242">
        <v>2.1026099999999999</v>
      </c>
      <c r="E77" s="11" t="s">
        <v>1344</v>
      </c>
    </row>
    <row r="78" spans="1:5" ht="47.25">
      <c r="A78" s="15" t="s">
        <v>1395</v>
      </c>
      <c r="B78" s="15" t="s">
        <v>1394</v>
      </c>
      <c r="C78" s="11" t="s">
        <v>1387</v>
      </c>
      <c r="D78" s="242">
        <v>157.33149</v>
      </c>
      <c r="E78" s="11" t="s">
        <v>1292</v>
      </c>
    </row>
    <row r="79" spans="1:5" ht="47.25">
      <c r="A79" s="15" t="s">
        <v>1395</v>
      </c>
      <c r="B79" s="15" t="s">
        <v>1394</v>
      </c>
      <c r="C79" s="11" t="s">
        <v>1387</v>
      </c>
      <c r="D79" s="242">
        <v>2.2825099999999998</v>
      </c>
      <c r="E79" s="11" t="s">
        <v>1344</v>
      </c>
    </row>
    <row r="80" spans="1:5" ht="63">
      <c r="A80" s="15" t="s">
        <v>1393</v>
      </c>
      <c r="B80" s="15" t="s">
        <v>1392</v>
      </c>
      <c r="C80" s="11" t="s">
        <v>1387</v>
      </c>
      <c r="D80" s="242">
        <v>138.33252999999999</v>
      </c>
      <c r="E80" s="11" t="s">
        <v>1292</v>
      </c>
    </row>
    <row r="81" spans="1:5" ht="63">
      <c r="A81" s="15" t="s">
        <v>1393</v>
      </c>
      <c r="B81" s="15" t="s">
        <v>1392</v>
      </c>
      <c r="C81" s="11" t="s">
        <v>1387</v>
      </c>
      <c r="D81" s="242">
        <v>2.0144299999999999</v>
      </c>
      <c r="E81" s="11" t="s">
        <v>1344</v>
      </c>
    </row>
    <row r="82" spans="1:5" ht="47.25">
      <c r="A82" s="15" t="s">
        <v>1391</v>
      </c>
      <c r="B82" s="15" t="s">
        <v>1390</v>
      </c>
      <c r="C82" s="11" t="s">
        <v>1387</v>
      </c>
      <c r="D82" s="242">
        <v>58.481560000000002</v>
      </c>
      <c r="E82" s="11" t="s">
        <v>1292</v>
      </c>
    </row>
    <row r="83" spans="1:5" ht="47.25">
      <c r="A83" s="15" t="s">
        <v>1391</v>
      </c>
      <c r="B83" s="15" t="s">
        <v>1390</v>
      </c>
      <c r="C83" s="11" t="s">
        <v>1387</v>
      </c>
      <c r="D83" s="242">
        <v>0.85301000000000005</v>
      </c>
      <c r="E83" s="11" t="s">
        <v>1344</v>
      </c>
    </row>
    <row r="84" spans="1:5" ht="78.75">
      <c r="A84" s="15" t="s">
        <v>1389</v>
      </c>
      <c r="B84" s="15" t="s">
        <v>1388</v>
      </c>
      <c r="C84" s="11" t="s">
        <v>1387</v>
      </c>
      <c r="D84" s="242">
        <v>49.270060000000001</v>
      </c>
      <c r="E84" s="11" t="s">
        <v>1343</v>
      </c>
    </row>
    <row r="85" spans="1:5" ht="78.75">
      <c r="A85" s="15" t="s">
        <v>1389</v>
      </c>
      <c r="B85" s="15" t="s">
        <v>1388</v>
      </c>
      <c r="C85" s="11" t="s">
        <v>1387</v>
      </c>
      <c r="D85" s="242">
        <v>0.72831000000000001</v>
      </c>
      <c r="E85" s="11" t="s">
        <v>1339</v>
      </c>
    </row>
    <row r="86" spans="1:5" ht="78.75">
      <c r="A86" s="15" t="s">
        <v>1386</v>
      </c>
      <c r="B86" s="15" t="s">
        <v>1385</v>
      </c>
      <c r="C86" s="11" t="s">
        <v>1382</v>
      </c>
      <c r="D86" s="242">
        <v>192.12438</v>
      </c>
      <c r="E86" s="11" t="s">
        <v>1373</v>
      </c>
    </row>
    <row r="87" spans="1:5" ht="78.75">
      <c r="A87" s="15" t="s">
        <v>1386</v>
      </c>
      <c r="B87" s="15" t="s">
        <v>1385</v>
      </c>
      <c r="C87" s="11" t="s">
        <v>1382</v>
      </c>
      <c r="D87" s="242">
        <v>2.8077100000000002</v>
      </c>
      <c r="E87" s="11" t="s">
        <v>1339</v>
      </c>
    </row>
    <row r="88" spans="1:5" ht="78.75">
      <c r="A88" s="15" t="s">
        <v>1384</v>
      </c>
      <c r="B88" s="15" t="s">
        <v>1383</v>
      </c>
      <c r="C88" s="11" t="s">
        <v>1382</v>
      </c>
      <c r="D88" s="242">
        <v>192.09329</v>
      </c>
      <c r="E88" s="11" t="s">
        <v>1373</v>
      </c>
    </row>
    <row r="89" spans="1:5" ht="63">
      <c r="A89" s="15" t="s">
        <v>1381</v>
      </c>
      <c r="B89" s="15" t="s">
        <v>1380</v>
      </c>
      <c r="C89" s="11" t="s">
        <v>1379</v>
      </c>
      <c r="D89" s="242">
        <v>147.82539</v>
      </c>
      <c r="E89" s="11" t="s">
        <v>1373</v>
      </c>
    </row>
    <row r="90" spans="1:5" ht="63">
      <c r="A90" s="15" t="s">
        <v>1381</v>
      </c>
      <c r="B90" s="15" t="s">
        <v>1380</v>
      </c>
      <c r="C90" s="11" t="s">
        <v>1379</v>
      </c>
      <c r="D90" s="242">
        <v>2.16391</v>
      </c>
      <c r="E90" s="11" t="s">
        <v>1339</v>
      </c>
    </row>
    <row r="91" spans="1:5" ht="78.75">
      <c r="A91" s="15" t="s">
        <v>1378</v>
      </c>
      <c r="B91" s="15" t="s">
        <v>1377</v>
      </c>
      <c r="C91" s="11" t="s">
        <v>1374</v>
      </c>
      <c r="D91" s="242">
        <v>197.10542000000001</v>
      </c>
      <c r="E91" s="11" t="s">
        <v>1373</v>
      </c>
    </row>
    <row r="92" spans="1:5" ht="78.75">
      <c r="A92" s="15" t="s">
        <v>1378</v>
      </c>
      <c r="B92" s="15" t="s">
        <v>1377</v>
      </c>
      <c r="C92" s="11" t="s">
        <v>1374</v>
      </c>
      <c r="D92" s="242">
        <v>2.88042</v>
      </c>
      <c r="E92" s="11" t="s">
        <v>1339</v>
      </c>
    </row>
    <row r="93" spans="1:5" ht="31.5">
      <c r="A93" s="15" t="s">
        <v>1376</v>
      </c>
      <c r="B93" s="15" t="s">
        <v>1375</v>
      </c>
      <c r="C93" s="11" t="s">
        <v>1374</v>
      </c>
      <c r="D93" s="242">
        <v>197.12553</v>
      </c>
      <c r="E93" s="11" t="s">
        <v>1373</v>
      </c>
    </row>
    <row r="94" spans="1:5" ht="47.25">
      <c r="A94" s="15" t="s">
        <v>1372</v>
      </c>
      <c r="B94" s="15" t="s">
        <v>1371</v>
      </c>
      <c r="C94" s="11" t="s">
        <v>1350</v>
      </c>
      <c r="D94" s="242">
        <v>99.988810000000001</v>
      </c>
      <c r="E94" s="11" t="s">
        <v>87</v>
      </c>
    </row>
    <row r="95" spans="1:5" ht="47.25">
      <c r="A95" s="15" t="s">
        <v>1372</v>
      </c>
      <c r="B95" s="15" t="s">
        <v>1371</v>
      </c>
      <c r="C95" s="11" t="s">
        <v>1350</v>
      </c>
      <c r="D95" s="242">
        <v>1.1717500000000001</v>
      </c>
      <c r="E95" s="11" t="s">
        <v>1344</v>
      </c>
    </row>
    <row r="96" spans="1:5" ht="78.75">
      <c r="A96" s="15" t="s">
        <v>1370</v>
      </c>
      <c r="B96" s="15" t="s">
        <v>1369</v>
      </c>
      <c r="C96" s="11" t="s">
        <v>1350</v>
      </c>
      <c r="D96" s="242">
        <v>110.81537</v>
      </c>
      <c r="E96" s="11" t="s">
        <v>87</v>
      </c>
    </row>
    <row r="97" spans="1:5" ht="78.75">
      <c r="A97" s="15" t="s">
        <v>1370</v>
      </c>
      <c r="B97" s="15" t="s">
        <v>1369</v>
      </c>
      <c r="C97" s="11" t="s">
        <v>1350</v>
      </c>
      <c r="D97" s="242">
        <v>1.2986200000000001</v>
      </c>
      <c r="E97" s="11" t="s">
        <v>1344</v>
      </c>
    </row>
    <row r="98" spans="1:5" ht="63">
      <c r="A98" s="15" t="s">
        <v>1368</v>
      </c>
      <c r="B98" s="15" t="s">
        <v>1367</v>
      </c>
      <c r="C98" s="11" t="s">
        <v>1350</v>
      </c>
      <c r="D98" s="243">
        <v>114.28601</v>
      </c>
      <c r="E98" s="11" t="s">
        <v>87</v>
      </c>
    </row>
    <row r="99" spans="1:5" ht="63">
      <c r="A99" s="15" t="s">
        <v>1368</v>
      </c>
      <c r="B99" s="15" t="s">
        <v>1367</v>
      </c>
      <c r="C99" s="11" t="s">
        <v>1350</v>
      </c>
      <c r="D99" s="242">
        <v>1.3392900000000001</v>
      </c>
      <c r="E99" s="11" t="s">
        <v>1344</v>
      </c>
    </row>
    <row r="100" spans="1:5" ht="78.75">
      <c r="A100" s="15" t="s">
        <v>1366</v>
      </c>
      <c r="B100" s="15" t="s">
        <v>1365</v>
      </c>
      <c r="C100" s="11" t="s">
        <v>1350</v>
      </c>
      <c r="D100" s="242">
        <v>97.782060000000001</v>
      </c>
      <c r="E100" s="11" t="s">
        <v>87</v>
      </c>
    </row>
    <row r="101" spans="1:5" ht="78.75">
      <c r="A101" s="15" t="s">
        <v>1366</v>
      </c>
      <c r="B101" s="15" t="s">
        <v>1365</v>
      </c>
      <c r="C101" s="11" t="s">
        <v>1350</v>
      </c>
      <c r="D101" s="242">
        <v>1.1458900000000001</v>
      </c>
      <c r="E101" s="11" t="s">
        <v>1344</v>
      </c>
    </row>
    <row r="102" spans="1:5" ht="63">
      <c r="A102" s="15" t="s">
        <v>1364</v>
      </c>
      <c r="B102" s="15" t="s">
        <v>1363</v>
      </c>
      <c r="C102" s="11" t="s">
        <v>1350</v>
      </c>
      <c r="D102" s="242">
        <v>39.347720000000002</v>
      </c>
      <c r="E102" s="11" t="s">
        <v>87</v>
      </c>
    </row>
    <row r="103" spans="1:5" ht="63">
      <c r="A103" s="15" t="s">
        <v>1364</v>
      </c>
      <c r="B103" s="15" t="s">
        <v>1363</v>
      </c>
      <c r="C103" s="11" t="s">
        <v>1350</v>
      </c>
      <c r="D103" s="242">
        <v>0.46110000000000001</v>
      </c>
      <c r="E103" s="11" t="s">
        <v>1344</v>
      </c>
    </row>
    <row r="104" spans="1:5" ht="63">
      <c r="A104" s="15" t="s">
        <v>1362</v>
      </c>
      <c r="B104" s="15" t="s">
        <v>1361</v>
      </c>
      <c r="C104" s="11" t="s">
        <v>1350</v>
      </c>
      <c r="D104" s="242">
        <v>108.6837</v>
      </c>
      <c r="E104" s="11" t="s">
        <v>87</v>
      </c>
    </row>
    <row r="105" spans="1:5" ht="63">
      <c r="A105" s="15" t="s">
        <v>1362</v>
      </c>
      <c r="B105" s="15" t="s">
        <v>1361</v>
      </c>
      <c r="C105" s="11" t="s">
        <v>1350</v>
      </c>
      <c r="D105" s="242">
        <v>1.2736400000000001</v>
      </c>
      <c r="E105" s="11" t="s">
        <v>1344</v>
      </c>
    </row>
    <row r="106" spans="1:5" ht="63">
      <c r="A106" s="15" t="s">
        <v>1360</v>
      </c>
      <c r="B106" s="15" t="s">
        <v>1359</v>
      </c>
      <c r="C106" s="11" t="s">
        <v>1350</v>
      </c>
      <c r="D106" s="242">
        <v>62.642290000000003</v>
      </c>
      <c r="E106" s="11" t="s">
        <v>87</v>
      </c>
    </row>
    <row r="107" spans="1:5" ht="63">
      <c r="A107" s="15" t="s">
        <v>1360</v>
      </c>
      <c r="B107" s="15" t="s">
        <v>1359</v>
      </c>
      <c r="C107" s="11" t="s">
        <v>1350</v>
      </c>
      <c r="D107" s="242">
        <v>0.73409000000000002</v>
      </c>
      <c r="E107" s="11" t="s">
        <v>1344</v>
      </c>
    </row>
    <row r="108" spans="1:5" ht="78.75">
      <c r="A108" s="15" t="s">
        <v>1358</v>
      </c>
      <c r="B108" s="15" t="s">
        <v>1357</v>
      </c>
      <c r="C108" s="11" t="s">
        <v>1350</v>
      </c>
      <c r="D108" s="242">
        <v>133.90484000000001</v>
      </c>
      <c r="E108" s="11" t="s">
        <v>87</v>
      </c>
    </row>
    <row r="109" spans="1:5" ht="78.75">
      <c r="A109" s="15" t="s">
        <v>1358</v>
      </c>
      <c r="B109" s="15" t="s">
        <v>1357</v>
      </c>
      <c r="C109" s="11" t="s">
        <v>1350</v>
      </c>
      <c r="D109" s="242">
        <v>1.5691900000000001</v>
      </c>
      <c r="E109" s="11" t="s">
        <v>1344</v>
      </c>
    </row>
    <row r="110" spans="1:5" ht="47.25">
      <c r="A110" s="15" t="s">
        <v>1356</v>
      </c>
      <c r="B110" s="15" t="s">
        <v>1355</v>
      </c>
      <c r="C110" s="11" t="s">
        <v>1350</v>
      </c>
      <c r="D110" s="242">
        <v>9.4437999999999995</v>
      </c>
      <c r="E110" s="11" t="s">
        <v>87</v>
      </c>
    </row>
    <row r="111" spans="1:5" ht="47.25">
      <c r="A111" s="15" t="s">
        <v>1356</v>
      </c>
      <c r="B111" s="15" t="s">
        <v>1355</v>
      </c>
      <c r="C111" s="11" t="s">
        <v>1350</v>
      </c>
      <c r="D111" s="242">
        <v>0.11067</v>
      </c>
      <c r="E111" s="11" t="s">
        <v>1344</v>
      </c>
    </row>
    <row r="112" spans="1:5" ht="78.75">
      <c r="A112" s="15" t="s">
        <v>1354</v>
      </c>
      <c r="B112" s="15" t="s">
        <v>1353</v>
      </c>
      <c r="C112" s="11" t="s">
        <v>1350</v>
      </c>
      <c r="D112" s="242">
        <v>107.7623</v>
      </c>
      <c r="E112" s="11" t="s">
        <v>87</v>
      </c>
    </row>
    <row r="113" spans="1:5" ht="78.75">
      <c r="A113" s="15" t="s">
        <v>1354</v>
      </c>
      <c r="B113" s="15" t="s">
        <v>1353</v>
      </c>
      <c r="C113" s="11" t="s">
        <v>1350</v>
      </c>
      <c r="D113" s="242">
        <v>1.26284</v>
      </c>
      <c r="E113" s="11" t="s">
        <v>1344</v>
      </c>
    </row>
    <row r="114" spans="1:5" ht="47.25">
      <c r="A114" s="15" t="s">
        <v>1352</v>
      </c>
      <c r="B114" s="15" t="s">
        <v>1351</v>
      </c>
      <c r="C114" s="11" t="s">
        <v>1350</v>
      </c>
      <c r="D114" s="242">
        <v>72.403919999999999</v>
      </c>
      <c r="E114" s="11" t="s">
        <v>87</v>
      </c>
    </row>
    <row r="115" spans="1:5" ht="47.25">
      <c r="A115" s="15" t="s">
        <v>1352</v>
      </c>
      <c r="B115" s="15" t="s">
        <v>1351</v>
      </c>
      <c r="C115" s="11" t="s">
        <v>1350</v>
      </c>
      <c r="D115" s="242">
        <v>0.90904000000000007</v>
      </c>
      <c r="E115" s="11" t="s">
        <v>1344</v>
      </c>
    </row>
    <row r="116" spans="1:5" ht="63">
      <c r="A116" s="15" t="s">
        <v>1349</v>
      </c>
      <c r="B116" s="15" t="s">
        <v>1348</v>
      </c>
      <c r="C116" s="11" t="s">
        <v>1340</v>
      </c>
      <c r="D116" s="242">
        <v>197.04669000000001</v>
      </c>
      <c r="E116" s="11" t="s">
        <v>1347</v>
      </c>
    </row>
    <row r="117" spans="1:5" ht="63">
      <c r="A117" s="15" t="s">
        <v>1349</v>
      </c>
      <c r="B117" s="15" t="s">
        <v>1348</v>
      </c>
      <c r="C117" s="11" t="s">
        <v>1340</v>
      </c>
      <c r="D117" s="242">
        <v>2.9481999999999999</v>
      </c>
      <c r="E117" s="11" t="s">
        <v>1339</v>
      </c>
    </row>
    <row r="118" spans="1:5" ht="63">
      <c r="A118" s="15" t="s">
        <v>1346</v>
      </c>
      <c r="B118" s="15" t="s">
        <v>1345</v>
      </c>
      <c r="C118" s="11" t="s">
        <v>1340</v>
      </c>
      <c r="D118" s="242">
        <v>196.96727000000001</v>
      </c>
      <c r="E118" s="11" t="s">
        <v>1347</v>
      </c>
    </row>
    <row r="119" spans="1:5" ht="63">
      <c r="A119" s="15" t="s">
        <v>1346</v>
      </c>
      <c r="B119" s="15" t="s">
        <v>1345</v>
      </c>
      <c r="C119" s="11" t="s">
        <v>1340</v>
      </c>
      <c r="D119" s="242">
        <v>2.9485899999999998</v>
      </c>
      <c r="E119" s="11" t="s">
        <v>1344</v>
      </c>
    </row>
    <row r="120" spans="1:5" ht="63">
      <c r="A120" s="15" t="s">
        <v>1342</v>
      </c>
      <c r="B120" s="15" t="s">
        <v>1341</v>
      </c>
      <c r="C120" s="11" t="s">
        <v>1340</v>
      </c>
      <c r="D120" s="242">
        <v>197.05163999999999</v>
      </c>
      <c r="E120" s="11" t="s">
        <v>1343</v>
      </c>
    </row>
    <row r="121" spans="1:5" ht="63">
      <c r="A121" s="15" t="s">
        <v>1342</v>
      </c>
      <c r="B121" s="15" t="s">
        <v>1341</v>
      </c>
      <c r="C121" s="11" t="s">
        <v>1340</v>
      </c>
      <c r="D121" s="242">
        <v>2.9476599999999999</v>
      </c>
      <c r="E121" s="11" t="s">
        <v>1339</v>
      </c>
    </row>
    <row r="122" spans="1:5">
      <c r="A122" s="241"/>
      <c r="B122" s="241" t="s">
        <v>683</v>
      </c>
      <c r="C122" s="69" t="s">
        <v>648</v>
      </c>
      <c r="D122" s="73">
        <f>SUM(D54:D121)</f>
        <v>4823.4154999999992</v>
      </c>
      <c r="E122" s="75" t="s">
        <v>648</v>
      </c>
    </row>
    <row r="123" spans="1:5" ht="13.9" customHeight="1">
      <c r="A123" s="87" t="s">
        <v>1338</v>
      </c>
      <c r="B123" s="87"/>
      <c r="C123" s="87"/>
      <c r="D123" s="87"/>
      <c r="E123" s="87"/>
    </row>
    <row r="124" spans="1:5">
      <c r="A124" s="95">
        <v>4216030</v>
      </c>
      <c r="B124" s="95">
        <v>2240</v>
      </c>
      <c r="C124" s="95"/>
      <c r="D124" s="95"/>
      <c r="E124" s="95"/>
    </row>
    <row r="125" spans="1:5" ht="47.25">
      <c r="A125" s="225" t="s">
        <v>1337</v>
      </c>
      <c r="B125" s="225" t="s">
        <v>1337</v>
      </c>
      <c r="C125" s="240" t="s">
        <v>1332</v>
      </c>
      <c r="D125" s="239">
        <v>28.611599999999999</v>
      </c>
      <c r="E125" s="226" t="s">
        <v>1301</v>
      </c>
    </row>
    <row r="126" spans="1:5" ht="47.25">
      <c r="A126" s="225" t="s">
        <v>1336</v>
      </c>
      <c r="B126" s="225" t="s">
        <v>1336</v>
      </c>
      <c r="C126" s="240" t="s">
        <v>1332</v>
      </c>
      <c r="D126" s="239">
        <v>59.4968</v>
      </c>
      <c r="E126" s="226" t="s">
        <v>1301</v>
      </c>
    </row>
    <row r="127" spans="1:5" ht="47.25">
      <c r="A127" s="225" t="s">
        <v>1328</v>
      </c>
      <c r="B127" s="225" t="s">
        <v>1328</v>
      </c>
      <c r="C127" s="240" t="s">
        <v>1332</v>
      </c>
      <c r="D127" s="239">
        <v>22.998560000000001</v>
      </c>
      <c r="E127" s="226" t="s">
        <v>1301</v>
      </c>
    </row>
    <row r="128" spans="1:5" ht="47.25">
      <c r="A128" s="225" t="s">
        <v>1335</v>
      </c>
      <c r="B128" s="225" t="s">
        <v>1335</v>
      </c>
      <c r="C128" s="240" t="s">
        <v>1332</v>
      </c>
      <c r="D128" s="239">
        <v>5.1833099999999996</v>
      </c>
      <c r="E128" s="226" t="s">
        <v>1301</v>
      </c>
    </row>
    <row r="129" spans="1:5" ht="47.25">
      <c r="A129" s="225" t="s">
        <v>1334</v>
      </c>
      <c r="B129" s="225" t="s">
        <v>1334</v>
      </c>
      <c r="C129" s="240" t="s">
        <v>1332</v>
      </c>
      <c r="D129" s="239">
        <v>14.424020000000001</v>
      </c>
      <c r="E129" s="226" t="s">
        <v>1301</v>
      </c>
    </row>
    <row r="130" spans="1:5" ht="47.25">
      <c r="A130" s="225" t="s">
        <v>1333</v>
      </c>
      <c r="B130" s="225" t="s">
        <v>1333</v>
      </c>
      <c r="C130" s="240" t="s">
        <v>1332</v>
      </c>
      <c r="D130" s="239">
        <v>33.776739999999997</v>
      </c>
      <c r="E130" s="226" t="s">
        <v>1301</v>
      </c>
    </row>
    <row r="131" spans="1:5">
      <c r="A131" s="236"/>
      <c r="B131" s="236"/>
      <c r="C131" s="236"/>
      <c r="D131" s="238">
        <f>D125+D126+D127+D128+D129+D130</f>
        <v>164.49102999999999</v>
      </c>
      <c r="E131" s="236"/>
    </row>
    <row r="132" spans="1:5">
      <c r="A132" s="95">
        <v>4216011</v>
      </c>
      <c r="B132" s="95">
        <v>2240</v>
      </c>
      <c r="C132" s="236"/>
      <c r="D132" s="237"/>
      <c r="E132" s="236"/>
    </row>
    <row r="133" spans="1:5" ht="63">
      <c r="A133" s="225" t="s">
        <v>1331</v>
      </c>
      <c r="B133" s="225" t="s">
        <v>1331</v>
      </c>
      <c r="C133" s="50" t="s">
        <v>1320</v>
      </c>
      <c r="D133" s="224">
        <v>99.996350000000007</v>
      </c>
      <c r="E133" s="232" t="s">
        <v>1319</v>
      </c>
    </row>
    <row r="134" spans="1:5" ht="63">
      <c r="A134" s="225" t="s">
        <v>1330</v>
      </c>
      <c r="B134" s="225" t="s">
        <v>1330</v>
      </c>
      <c r="C134" s="50" t="s">
        <v>1320</v>
      </c>
      <c r="D134" s="224">
        <v>99.946889999999996</v>
      </c>
      <c r="E134" s="232" t="s">
        <v>1319</v>
      </c>
    </row>
    <row r="135" spans="1:5" ht="63">
      <c r="A135" s="225" t="s">
        <v>1329</v>
      </c>
      <c r="B135" s="225" t="s">
        <v>1329</v>
      </c>
      <c r="C135" s="50" t="s">
        <v>1320</v>
      </c>
      <c r="D135" s="224">
        <f>49.24084+0.74011</f>
        <v>49.98095</v>
      </c>
      <c r="E135" s="232" t="s">
        <v>1319</v>
      </c>
    </row>
    <row r="136" spans="1:5" ht="63">
      <c r="A136" s="225" t="s">
        <v>1328</v>
      </c>
      <c r="B136" s="225" t="s">
        <v>1328</v>
      </c>
      <c r="C136" s="50" t="s">
        <v>1320</v>
      </c>
      <c r="D136" s="224">
        <v>49.982689999999998</v>
      </c>
      <c r="E136" s="232" t="s">
        <v>1319</v>
      </c>
    </row>
    <row r="137" spans="1:5" ht="63">
      <c r="A137" s="235" t="s">
        <v>1327</v>
      </c>
      <c r="B137" s="235" t="s">
        <v>1327</v>
      </c>
      <c r="C137" s="50" t="s">
        <v>1320</v>
      </c>
      <c r="D137" s="224">
        <f>99.00323+1.47836-0.29094</f>
        <v>100.19064999999999</v>
      </c>
      <c r="E137" s="233" t="s">
        <v>1322</v>
      </c>
    </row>
    <row r="138" spans="1:5" ht="63">
      <c r="A138" s="234" t="s">
        <v>1326</v>
      </c>
      <c r="B138" s="234" t="s">
        <v>1326</v>
      </c>
      <c r="C138" s="50" t="s">
        <v>1320</v>
      </c>
      <c r="D138" s="224">
        <v>99.924400000000006</v>
      </c>
      <c r="E138" s="232" t="s">
        <v>1319</v>
      </c>
    </row>
    <row r="139" spans="1:5" ht="63">
      <c r="A139" s="225" t="s">
        <v>1325</v>
      </c>
      <c r="B139" s="225" t="s">
        <v>1325</v>
      </c>
      <c r="C139" s="50" t="s">
        <v>1320</v>
      </c>
      <c r="D139" s="224">
        <f>1.52641</f>
        <v>1.52641</v>
      </c>
      <c r="E139" s="232" t="s">
        <v>1319</v>
      </c>
    </row>
    <row r="140" spans="1:5" ht="63">
      <c r="A140" s="225" t="s">
        <v>1324</v>
      </c>
      <c r="B140" s="225" t="s">
        <v>1324</v>
      </c>
      <c r="C140" s="50" t="s">
        <v>1320</v>
      </c>
      <c r="D140" s="224">
        <v>99.840800000000002</v>
      </c>
      <c r="E140" s="232" t="s">
        <v>1319</v>
      </c>
    </row>
    <row r="141" spans="1:5" ht="63">
      <c r="A141" s="225" t="s">
        <v>1323</v>
      </c>
      <c r="B141" s="225" t="s">
        <v>1323</v>
      </c>
      <c r="C141" s="50" t="s">
        <v>1320</v>
      </c>
      <c r="D141" s="224">
        <v>97.233059999999995</v>
      </c>
      <c r="E141" s="233" t="s">
        <v>1322</v>
      </c>
    </row>
    <row r="142" spans="1:5" ht="63">
      <c r="A142" s="225" t="s">
        <v>1321</v>
      </c>
      <c r="B142" s="225" t="s">
        <v>1321</v>
      </c>
      <c r="C142" s="50" t="s">
        <v>1320</v>
      </c>
      <c r="D142" s="224">
        <v>149.97864000000001</v>
      </c>
      <c r="E142" s="232" t="s">
        <v>1319</v>
      </c>
    </row>
    <row r="143" spans="1:5" ht="63">
      <c r="A143" s="225" t="s">
        <v>1318</v>
      </c>
      <c r="B143" s="225" t="s">
        <v>1318</v>
      </c>
      <c r="C143" s="50" t="s">
        <v>1317</v>
      </c>
      <c r="D143" s="224">
        <f>179.68005</f>
        <v>179.68004999999999</v>
      </c>
      <c r="E143" s="223" t="s">
        <v>1316</v>
      </c>
    </row>
    <row r="144" spans="1:5">
      <c r="A144" s="225"/>
      <c r="B144" s="225"/>
      <c r="C144" s="50"/>
      <c r="D144" s="224">
        <f>SUM(D133:D143)</f>
        <v>1028.28089</v>
      </c>
      <c r="E144" s="223"/>
    </row>
    <row r="145" spans="1:5">
      <c r="A145" s="95">
        <v>4216011</v>
      </c>
      <c r="B145" s="95">
        <v>2240</v>
      </c>
      <c r="C145" s="50"/>
      <c r="D145" s="224"/>
      <c r="E145" s="223"/>
    </row>
    <row r="146" spans="1:5" ht="47.25">
      <c r="A146" s="225" t="s">
        <v>1315</v>
      </c>
      <c r="B146" s="225" t="s">
        <v>1315</v>
      </c>
      <c r="C146" s="50" t="s">
        <v>1307</v>
      </c>
      <c r="D146" s="231">
        <v>199.64526000000001</v>
      </c>
      <c r="E146" s="223" t="s">
        <v>1306</v>
      </c>
    </row>
    <row r="147" spans="1:5" ht="47.25">
      <c r="A147" s="225" t="s">
        <v>1314</v>
      </c>
      <c r="B147" s="225" t="s">
        <v>1314</v>
      </c>
      <c r="C147" s="50" t="s">
        <v>1307</v>
      </c>
      <c r="D147" s="231">
        <v>199.64526000000001</v>
      </c>
      <c r="E147" s="223" t="s">
        <v>1306</v>
      </c>
    </row>
    <row r="148" spans="1:5" ht="47.25">
      <c r="A148" s="225" t="s">
        <v>1313</v>
      </c>
      <c r="B148" s="225" t="s">
        <v>1313</v>
      </c>
      <c r="C148" s="50" t="s">
        <v>1307</v>
      </c>
      <c r="D148" s="230">
        <v>0</v>
      </c>
      <c r="E148" s="223" t="s">
        <v>1309</v>
      </c>
    </row>
    <row r="149" spans="1:5" ht="47.25">
      <c r="A149" s="225" t="s">
        <v>1312</v>
      </c>
      <c r="B149" s="225" t="s">
        <v>1312</v>
      </c>
      <c r="C149" s="50" t="s">
        <v>1307</v>
      </c>
      <c r="D149" s="230">
        <v>174.15868</v>
      </c>
      <c r="E149" s="223" t="s">
        <v>1309</v>
      </c>
    </row>
    <row r="150" spans="1:5" ht="47.25">
      <c r="A150" s="225" t="s">
        <v>1311</v>
      </c>
      <c r="B150" s="225" t="s">
        <v>1311</v>
      </c>
      <c r="C150" s="50" t="s">
        <v>1307</v>
      </c>
      <c r="D150" s="230">
        <v>180.55345</v>
      </c>
      <c r="E150" s="223" t="s">
        <v>1309</v>
      </c>
    </row>
    <row r="151" spans="1:5" ht="47.25">
      <c r="A151" s="225" t="s">
        <v>1310</v>
      </c>
      <c r="B151" s="225" t="s">
        <v>1310</v>
      </c>
      <c r="C151" s="50" t="s">
        <v>1307</v>
      </c>
      <c r="D151" s="229">
        <v>162.37133</v>
      </c>
      <c r="E151" s="223" t="s">
        <v>1309</v>
      </c>
    </row>
    <row r="152" spans="1:5" ht="47.25">
      <c r="A152" s="225" t="s">
        <v>1308</v>
      </c>
      <c r="B152" s="225" t="s">
        <v>1308</v>
      </c>
      <c r="C152" s="50" t="s">
        <v>1307</v>
      </c>
      <c r="D152" s="229">
        <v>199.64426</v>
      </c>
      <c r="E152" s="223" t="s">
        <v>1306</v>
      </c>
    </row>
    <row r="153" spans="1:5">
      <c r="A153" s="225"/>
      <c r="B153" s="225"/>
      <c r="C153" s="50"/>
      <c r="D153" s="229">
        <f>SUM(D146:D152)</f>
        <v>1116.0182400000001</v>
      </c>
      <c r="E153" s="223"/>
    </row>
    <row r="154" spans="1:5">
      <c r="A154" s="95">
        <v>4218230</v>
      </c>
      <c r="B154" s="95">
        <v>2240</v>
      </c>
      <c r="C154" s="50"/>
      <c r="D154" s="229"/>
      <c r="E154" s="223"/>
    </row>
    <row r="155" spans="1:5">
      <c r="A155" s="228" t="s">
        <v>1305</v>
      </c>
      <c r="B155" s="228" t="s">
        <v>1305</v>
      </c>
      <c r="C155" s="50" t="s">
        <v>1304</v>
      </c>
      <c r="D155" s="174">
        <v>17.368749999999999</v>
      </c>
      <c r="E155" s="226" t="s">
        <v>1301</v>
      </c>
    </row>
    <row r="156" spans="1:5" ht="31.5">
      <c r="A156" s="227" t="s">
        <v>1303</v>
      </c>
      <c r="B156" s="227" t="s">
        <v>1303</v>
      </c>
      <c r="C156" s="50" t="s">
        <v>1302</v>
      </c>
      <c r="D156" s="224">
        <f>36.40244+35.74704</f>
        <v>72.149479999999997</v>
      </c>
      <c r="E156" s="226" t="s">
        <v>1301</v>
      </c>
    </row>
    <row r="157" spans="1:5">
      <c r="A157" s="225"/>
      <c r="B157" s="225"/>
      <c r="C157" s="50"/>
      <c r="D157" s="224">
        <f>D155+D156</f>
        <v>89.518229999999988</v>
      </c>
      <c r="E157" s="223"/>
    </row>
    <row r="158" spans="1:5">
      <c r="A158" s="222"/>
      <c r="B158" s="222" t="s">
        <v>683</v>
      </c>
      <c r="C158" s="220" t="s">
        <v>648</v>
      </c>
      <c r="D158" s="221">
        <f>D131+D144+D153+D157</f>
        <v>2398.3083900000001</v>
      </c>
      <c r="E158" s="220" t="s">
        <v>648</v>
      </c>
    </row>
    <row r="159" spans="1:5" ht="17.45" customHeight="1">
      <c r="A159" s="219" t="s">
        <v>1300</v>
      </c>
      <c r="B159" s="219"/>
      <c r="C159" s="219"/>
      <c r="D159" s="219"/>
      <c r="E159" s="219"/>
    </row>
    <row r="160" spans="1:5" ht="15.6" customHeight="1">
      <c r="A160" s="190" t="s">
        <v>1297</v>
      </c>
      <c r="B160" s="190"/>
      <c r="C160" s="190"/>
      <c r="D160" s="216"/>
      <c r="E160" s="218"/>
    </row>
    <row r="161" spans="1:5" ht="94.5">
      <c r="A161" s="190" t="s">
        <v>1299</v>
      </c>
      <c r="B161" s="217" t="s">
        <v>1298</v>
      </c>
      <c r="C161" s="106" t="s">
        <v>1297</v>
      </c>
      <c r="D161" s="216">
        <v>114.58244999999999</v>
      </c>
      <c r="E161" s="180" t="s">
        <v>1296</v>
      </c>
    </row>
    <row r="162" spans="1:5">
      <c r="A162" s="190"/>
      <c r="B162" s="217"/>
      <c r="C162" s="106" t="s">
        <v>2</v>
      </c>
      <c r="D162" s="216">
        <v>1.6832</v>
      </c>
      <c r="E162" s="180" t="s">
        <v>391</v>
      </c>
    </row>
    <row r="163" spans="1:5" ht="45.6" customHeight="1">
      <c r="A163" s="190" t="s">
        <v>1295</v>
      </c>
      <c r="B163" s="217" t="s">
        <v>1294</v>
      </c>
      <c r="C163" s="106" t="s">
        <v>1293</v>
      </c>
      <c r="D163" s="202">
        <v>197.04336000000001</v>
      </c>
      <c r="E163" s="180" t="s">
        <v>1292</v>
      </c>
    </row>
    <row r="164" spans="1:5" ht="51.6" customHeight="1">
      <c r="A164" s="190"/>
      <c r="B164" s="217"/>
      <c r="C164" s="106" t="s">
        <v>2</v>
      </c>
      <c r="D164" s="202">
        <v>2.86965</v>
      </c>
      <c r="E164" s="180" t="s">
        <v>391</v>
      </c>
    </row>
    <row r="165" spans="1:5">
      <c r="A165" s="209" t="s">
        <v>1233</v>
      </c>
      <c r="B165" s="208"/>
      <c r="C165" s="177"/>
      <c r="D165" s="204">
        <f>SUM(D160:D164)</f>
        <v>316.17865999999998</v>
      </c>
      <c r="E165" s="175"/>
    </row>
    <row r="166" spans="1:5" ht="15.6" customHeight="1">
      <c r="A166" s="211" t="s">
        <v>1291</v>
      </c>
      <c r="B166" s="211"/>
      <c r="C166" s="211"/>
      <c r="D166" s="216"/>
      <c r="E166" s="215"/>
    </row>
    <row r="167" spans="1:5" ht="13.9" customHeight="1">
      <c r="A167" s="211" t="s">
        <v>1290</v>
      </c>
      <c r="B167" s="211" t="s">
        <v>1289</v>
      </c>
      <c r="C167" s="188" t="s">
        <v>1280</v>
      </c>
      <c r="D167" s="202">
        <v>196.85637</v>
      </c>
      <c r="E167" s="180" t="s">
        <v>1279</v>
      </c>
    </row>
    <row r="168" spans="1:5" ht="84.6" customHeight="1">
      <c r="A168" s="211"/>
      <c r="B168" s="211"/>
      <c r="C168" s="106" t="s">
        <v>2</v>
      </c>
      <c r="D168" s="202">
        <v>2.8915000000000002</v>
      </c>
      <c r="E168" s="180" t="s">
        <v>391</v>
      </c>
    </row>
    <row r="169" spans="1:5" ht="13.9" customHeight="1">
      <c r="A169" s="198" t="s">
        <v>1288</v>
      </c>
      <c r="B169" s="198" t="s">
        <v>1287</v>
      </c>
      <c r="C169" s="188" t="s">
        <v>1280</v>
      </c>
      <c r="D169" s="202">
        <v>62.629379999999998</v>
      </c>
      <c r="E169" s="180" t="s">
        <v>1279</v>
      </c>
    </row>
    <row r="170" spans="1:5" ht="70.900000000000006" customHeight="1">
      <c r="A170" s="198"/>
      <c r="B170" s="198"/>
      <c r="C170" s="106" t="s">
        <v>2</v>
      </c>
      <c r="D170" s="202">
        <v>0.92981000000000003</v>
      </c>
      <c r="E170" s="180" t="s">
        <v>391</v>
      </c>
    </row>
    <row r="171" spans="1:5" ht="13.9" customHeight="1">
      <c r="A171" s="198" t="s">
        <v>1286</v>
      </c>
      <c r="B171" s="198" t="s">
        <v>1285</v>
      </c>
      <c r="C171" s="188" t="s">
        <v>1280</v>
      </c>
      <c r="D171" s="202">
        <v>110.82498</v>
      </c>
      <c r="E171" s="180" t="s">
        <v>1271</v>
      </c>
    </row>
    <row r="172" spans="1:5" ht="52.9" customHeight="1">
      <c r="A172" s="198"/>
      <c r="B172" s="198"/>
      <c r="C172" s="106" t="s">
        <v>2</v>
      </c>
      <c r="D172" s="202">
        <v>1.6412899999999999</v>
      </c>
      <c r="E172" s="180" t="s">
        <v>391</v>
      </c>
    </row>
    <row r="173" spans="1:5" ht="13.9" customHeight="1">
      <c r="A173" s="211" t="s">
        <v>1284</v>
      </c>
      <c r="B173" s="211" t="s">
        <v>1283</v>
      </c>
      <c r="C173" s="188" t="s">
        <v>1280</v>
      </c>
      <c r="D173" s="214"/>
      <c r="E173" s="213"/>
    </row>
    <row r="174" spans="1:5" ht="54" customHeight="1">
      <c r="A174" s="211"/>
      <c r="B174" s="211"/>
      <c r="C174" s="106" t="s">
        <v>2</v>
      </c>
      <c r="D174" s="214"/>
      <c r="E174" s="213"/>
    </row>
    <row r="175" spans="1:5" ht="13.9" customHeight="1">
      <c r="A175" s="211" t="s">
        <v>1282</v>
      </c>
      <c r="B175" s="212" t="s">
        <v>1281</v>
      </c>
      <c r="C175" s="188" t="s">
        <v>1280</v>
      </c>
      <c r="D175" s="202">
        <v>197.08950999999999</v>
      </c>
      <c r="E175" s="180" t="s">
        <v>1279</v>
      </c>
    </row>
    <row r="176" spans="1:5" ht="66.599999999999994" customHeight="1">
      <c r="A176" s="211"/>
      <c r="B176" s="212"/>
      <c r="C176" s="106" t="s">
        <v>2</v>
      </c>
      <c r="D176" s="202">
        <v>2.9025500000000002</v>
      </c>
      <c r="E176" s="180" t="s">
        <v>391</v>
      </c>
    </row>
    <row r="177" spans="1:5" ht="52.9" customHeight="1">
      <c r="A177" s="211" t="s">
        <v>1278</v>
      </c>
      <c r="B177" s="211" t="s">
        <v>1277</v>
      </c>
      <c r="C177" s="183" t="s">
        <v>1272</v>
      </c>
      <c r="D177" s="202">
        <v>44.828150000000001</v>
      </c>
      <c r="E177" s="180" t="s">
        <v>1271</v>
      </c>
    </row>
    <row r="178" spans="1:5" ht="33" customHeight="1">
      <c r="A178" s="211"/>
      <c r="B178" s="211"/>
      <c r="C178" s="106" t="s">
        <v>2</v>
      </c>
      <c r="D178" s="202">
        <v>0.66720999999999997</v>
      </c>
      <c r="E178" s="180" t="s">
        <v>391</v>
      </c>
    </row>
    <row r="179" spans="1:5" ht="55.9" customHeight="1">
      <c r="A179" s="198" t="s">
        <v>1276</v>
      </c>
      <c r="B179" s="198" t="s">
        <v>1275</v>
      </c>
      <c r="C179" s="183" t="s">
        <v>1272</v>
      </c>
      <c r="D179" s="210">
        <v>72.148399999999995</v>
      </c>
      <c r="E179" s="180" t="s">
        <v>1271</v>
      </c>
    </row>
    <row r="180" spans="1:5" ht="60.6" customHeight="1">
      <c r="A180" s="198"/>
      <c r="B180" s="198"/>
      <c r="C180" s="106" t="s">
        <v>2</v>
      </c>
      <c r="D180" s="210">
        <v>1.0734900000000001</v>
      </c>
      <c r="E180" s="180" t="s">
        <v>391</v>
      </c>
    </row>
    <row r="181" spans="1:5" ht="61.9" customHeight="1">
      <c r="A181" s="198" t="s">
        <v>1274</v>
      </c>
      <c r="B181" s="198" t="s">
        <v>1273</v>
      </c>
      <c r="C181" s="183" t="s">
        <v>1272</v>
      </c>
      <c r="D181" s="210">
        <v>73.275980000000004</v>
      </c>
      <c r="E181" s="180" t="s">
        <v>1271</v>
      </c>
    </row>
    <row r="182" spans="1:5" ht="29.45" customHeight="1">
      <c r="A182" s="198"/>
      <c r="B182" s="198"/>
      <c r="C182" s="106" t="s">
        <v>2</v>
      </c>
      <c r="D182" s="210">
        <v>1.09056</v>
      </c>
      <c r="E182" s="180" t="s">
        <v>391</v>
      </c>
    </row>
    <row r="183" spans="1:5">
      <c r="A183" s="209" t="s">
        <v>1233</v>
      </c>
      <c r="B183" s="208"/>
      <c r="C183" s="177"/>
      <c r="D183" s="204">
        <f>SUM(D166:D182)</f>
        <v>768.84918000000005</v>
      </c>
      <c r="E183" s="175"/>
    </row>
    <row r="184" spans="1:5" ht="13.9" customHeight="1">
      <c r="A184" s="190" t="s">
        <v>1270</v>
      </c>
      <c r="B184" s="190"/>
      <c r="C184" s="190"/>
      <c r="D184" s="207"/>
      <c r="E184" s="175"/>
    </row>
    <row r="185" spans="1:5" ht="13.9" customHeight="1">
      <c r="A185" s="190" t="s">
        <v>1269</v>
      </c>
      <c r="B185" s="190"/>
      <c r="C185" s="190"/>
      <c r="D185" s="207"/>
      <c r="E185" s="175"/>
    </row>
    <row r="186" spans="1:5" ht="94.5">
      <c r="A186" s="197" t="s">
        <v>1268</v>
      </c>
      <c r="B186" s="197" t="s">
        <v>1267</v>
      </c>
      <c r="C186" s="206" t="s">
        <v>1264</v>
      </c>
      <c r="D186" s="202">
        <v>28.010259999999999</v>
      </c>
      <c r="E186" s="205" t="s">
        <v>87</v>
      </c>
    </row>
    <row r="187" spans="1:5" ht="78.75">
      <c r="A187" s="178" t="s">
        <v>1266</v>
      </c>
      <c r="B187" s="178" t="s">
        <v>1265</v>
      </c>
      <c r="C187" s="206" t="s">
        <v>1264</v>
      </c>
      <c r="D187" s="202">
        <v>13.89697</v>
      </c>
      <c r="E187" s="205" t="s">
        <v>87</v>
      </c>
    </row>
    <row r="188" spans="1:5">
      <c r="A188" s="179" t="s">
        <v>1199</v>
      </c>
      <c r="B188" s="197"/>
      <c r="C188" s="177"/>
      <c r="D188" s="204">
        <f>SUM(D184:D187)</f>
        <v>41.907229999999998</v>
      </c>
      <c r="E188" s="175"/>
    </row>
    <row r="189" spans="1:5" ht="15.6" customHeight="1">
      <c r="A189" s="190" t="s">
        <v>1263</v>
      </c>
      <c r="B189" s="190"/>
      <c r="C189" s="190"/>
      <c r="D189" s="176"/>
      <c r="E189" s="179"/>
    </row>
    <row r="190" spans="1:5" ht="14.45" customHeight="1">
      <c r="A190" s="203" t="s">
        <v>1262</v>
      </c>
      <c r="B190" s="203"/>
      <c r="C190" s="203"/>
      <c r="D190" s="176"/>
      <c r="E190" s="187"/>
    </row>
    <row r="191" spans="1:5" ht="37.9" customHeight="1">
      <c r="A191" s="198" t="s">
        <v>1261</v>
      </c>
      <c r="B191" s="198" t="s">
        <v>1260</v>
      </c>
      <c r="C191" s="183" t="s">
        <v>1202</v>
      </c>
      <c r="D191" s="202">
        <v>9.8440600000000007</v>
      </c>
      <c r="E191" s="178" t="s">
        <v>1259</v>
      </c>
    </row>
    <row r="192" spans="1:5" ht="42" customHeight="1">
      <c r="A192" s="198"/>
      <c r="B192" s="198"/>
      <c r="C192" s="106" t="s">
        <v>2</v>
      </c>
      <c r="D192" s="202">
        <v>0.15462999999999999</v>
      </c>
      <c r="E192" s="178" t="s">
        <v>1251</v>
      </c>
    </row>
    <row r="193" spans="1:6" ht="40.15" customHeight="1">
      <c r="A193" s="198" t="s">
        <v>1258</v>
      </c>
      <c r="B193" s="198" t="s">
        <v>1257</v>
      </c>
      <c r="C193" s="183" t="s">
        <v>1202</v>
      </c>
      <c r="D193" s="202">
        <v>78.673500000000004</v>
      </c>
      <c r="E193" s="178" t="s">
        <v>1252</v>
      </c>
    </row>
    <row r="194" spans="1:6" ht="54.6" customHeight="1">
      <c r="A194" s="198"/>
      <c r="B194" s="198"/>
      <c r="C194" s="106" t="s">
        <v>2</v>
      </c>
      <c r="D194" s="202">
        <v>1.2357100000000001</v>
      </c>
      <c r="E194" s="178" t="s">
        <v>1251</v>
      </c>
    </row>
    <row r="195" spans="1:6" ht="38.450000000000003" customHeight="1">
      <c r="A195" s="182" t="s">
        <v>1256</v>
      </c>
      <c r="B195" s="182" t="s">
        <v>1255</v>
      </c>
      <c r="C195" s="183" t="s">
        <v>1202</v>
      </c>
      <c r="D195" s="202">
        <v>94.147760000000005</v>
      </c>
      <c r="E195" s="178" t="s">
        <v>1252</v>
      </c>
    </row>
    <row r="196" spans="1:6" ht="63" customHeight="1">
      <c r="A196" s="182"/>
      <c r="B196" s="182"/>
      <c r="C196" s="106" t="s">
        <v>2</v>
      </c>
      <c r="D196" s="202">
        <v>1.4740500000000001</v>
      </c>
      <c r="E196" s="178" t="s">
        <v>1251</v>
      </c>
    </row>
    <row r="197" spans="1:6" ht="39.6" customHeight="1">
      <c r="A197" s="182" t="s">
        <v>1254</v>
      </c>
      <c r="B197" s="182" t="s">
        <v>1253</v>
      </c>
      <c r="C197" s="183" t="s">
        <v>1202</v>
      </c>
      <c r="D197" s="202">
        <v>76.534099999999995</v>
      </c>
      <c r="E197" s="178" t="s">
        <v>1252</v>
      </c>
    </row>
    <row r="198" spans="1:6" ht="46.9" customHeight="1">
      <c r="A198" s="182"/>
      <c r="B198" s="182"/>
      <c r="C198" s="106" t="s">
        <v>2</v>
      </c>
      <c r="D198" s="202">
        <v>1.20299</v>
      </c>
      <c r="E198" s="178" t="s">
        <v>1251</v>
      </c>
    </row>
    <row r="199" spans="1:6">
      <c r="A199" s="184" t="s">
        <v>1233</v>
      </c>
      <c r="B199" s="201"/>
      <c r="C199" s="188"/>
      <c r="D199" s="200">
        <f>SUM(D191:D198)</f>
        <v>263.26679999999999</v>
      </c>
      <c r="E199" s="187"/>
    </row>
    <row r="200" spans="1:6">
      <c r="A200" s="199" t="s">
        <v>1250</v>
      </c>
      <c r="B200" s="199"/>
      <c r="C200" s="199"/>
      <c r="D200" s="176"/>
      <c r="E200" s="187"/>
    </row>
    <row r="201" spans="1:6" ht="40.9" customHeight="1">
      <c r="A201" s="198" t="s">
        <v>1249</v>
      </c>
      <c r="B201" s="198" t="s">
        <v>1248</v>
      </c>
      <c r="C201" s="183" t="s">
        <v>1244</v>
      </c>
      <c r="D201" s="176">
        <v>96.424539999999993</v>
      </c>
      <c r="E201" s="179" t="s">
        <v>1243</v>
      </c>
    </row>
    <row r="202" spans="1:6" ht="60.6" customHeight="1">
      <c r="A202" s="198"/>
      <c r="B202" s="198"/>
      <c r="C202" s="106" t="s">
        <v>2</v>
      </c>
      <c r="D202" s="176">
        <v>1.41597</v>
      </c>
      <c r="E202" s="179" t="s">
        <v>1242</v>
      </c>
    </row>
    <row r="203" spans="1:6" ht="37.9" customHeight="1">
      <c r="A203" s="197" t="s">
        <v>1247</v>
      </c>
      <c r="B203" s="178"/>
      <c r="C203" s="188"/>
      <c r="D203" s="176"/>
      <c r="E203" s="187"/>
    </row>
    <row r="204" spans="1:6" ht="35.450000000000003" customHeight="1">
      <c r="A204" s="198" t="s">
        <v>1246</v>
      </c>
      <c r="B204" s="198" t="s">
        <v>1245</v>
      </c>
      <c r="C204" s="183" t="s">
        <v>1244</v>
      </c>
      <c r="D204" s="176">
        <v>196.77422000000001</v>
      </c>
      <c r="E204" s="179" t="s">
        <v>1243</v>
      </c>
    </row>
    <row r="205" spans="1:6" ht="72.599999999999994" customHeight="1">
      <c r="A205" s="198"/>
      <c r="B205" s="198"/>
      <c r="C205" s="106" t="s">
        <v>2</v>
      </c>
      <c r="D205" s="176">
        <v>2.8677999999999999</v>
      </c>
      <c r="E205" s="179" t="s">
        <v>1242</v>
      </c>
    </row>
    <row r="206" spans="1:6">
      <c r="A206" s="197" t="s">
        <v>1233</v>
      </c>
      <c r="B206" s="178"/>
      <c r="C206" s="188"/>
      <c r="D206" s="196">
        <f>D201+D202+D203+D204+D205</f>
        <v>297.48253</v>
      </c>
      <c r="E206" s="187"/>
    </row>
    <row r="207" spans="1:6" ht="38.450000000000003" customHeight="1">
      <c r="A207" s="190" t="s">
        <v>1241</v>
      </c>
      <c r="B207" s="190"/>
      <c r="C207" s="190"/>
      <c r="D207" s="176"/>
      <c r="E207" s="187"/>
    </row>
    <row r="208" spans="1:6" ht="38.450000000000003" customHeight="1">
      <c r="A208" s="182" t="s">
        <v>1240</v>
      </c>
      <c r="B208" s="182" t="s">
        <v>1239</v>
      </c>
      <c r="C208" s="183" t="s">
        <v>1236</v>
      </c>
      <c r="D208" s="195">
        <v>34.359360000000002</v>
      </c>
      <c r="E208" s="187" t="s">
        <v>1235</v>
      </c>
      <c r="F208" s="194"/>
    </row>
    <row r="209" spans="1:5" ht="63" customHeight="1">
      <c r="A209" s="182"/>
      <c r="B209" s="182"/>
      <c r="C209" s="106" t="s">
        <v>2</v>
      </c>
      <c r="D209" s="191">
        <v>0.50338000000000005</v>
      </c>
      <c r="E209" s="187" t="s">
        <v>1234</v>
      </c>
    </row>
    <row r="210" spans="1:5" ht="42" customHeight="1">
      <c r="A210" s="182" t="s">
        <v>1238</v>
      </c>
      <c r="B210" s="182" t="s">
        <v>1237</v>
      </c>
      <c r="C210" s="183" t="s">
        <v>1236</v>
      </c>
      <c r="D210" s="191">
        <v>18.081040000000002</v>
      </c>
      <c r="E210" s="187" t="s">
        <v>1235</v>
      </c>
    </row>
    <row r="211" spans="1:5" ht="46.9" customHeight="1">
      <c r="A211" s="182"/>
      <c r="B211" s="182"/>
      <c r="C211" s="106" t="s">
        <v>2</v>
      </c>
      <c r="D211" s="191">
        <v>0.26473000000000002</v>
      </c>
      <c r="E211" s="187" t="s">
        <v>1234</v>
      </c>
    </row>
    <row r="212" spans="1:5">
      <c r="A212" s="193" t="s">
        <v>1233</v>
      </c>
      <c r="B212" s="192"/>
      <c r="C212" s="106"/>
      <c r="D212" s="191">
        <f>D208+D209+D210+D211</f>
        <v>53.208510000000004</v>
      </c>
      <c r="E212" s="187"/>
    </row>
    <row r="213" spans="1:5" ht="15.6" customHeight="1">
      <c r="A213" s="190" t="s">
        <v>1232</v>
      </c>
      <c r="B213" s="190"/>
      <c r="C213" s="190"/>
      <c r="D213" s="176"/>
      <c r="E213" s="187"/>
    </row>
    <row r="214" spans="1:5">
      <c r="A214" s="189" t="s">
        <v>1231</v>
      </c>
      <c r="B214" s="189"/>
      <c r="C214" s="189"/>
      <c r="D214" s="176"/>
      <c r="E214" s="187"/>
    </row>
    <row r="215" spans="1:5" ht="26.45" customHeight="1">
      <c r="A215" s="182" t="s">
        <v>1230</v>
      </c>
      <c r="B215" s="182" t="s">
        <v>1229</v>
      </c>
      <c r="C215" s="188" t="s">
        <v>1218</v>
      </c>
      <c r="D215" s="181">
        <v>124.64811</v>
      </c>
      <c r="E215" s="180" t="s">
        <v>1217</v>
      </c>
    </row>
    <row r="216" spans="1:5" ht="41.45" customHeight="1">
      <c r="A216" s="182"/>
      <c r="B216" s="182"/>
      <c r="C216" s="106" t="s">
        <v>2</v>
      </c>
      <c r="D216" s="181">
        <v>1.85405</v>
      </c>
      <c r="E216" s="180" t="s">
        <v>391</v>
      </c>
    </row>
    <row r="217" spans="1:5" ht="26.45" customHeight="1">
      <c r="A217" s="182" t="s">
        <v>1228</v>
      </c>
      <c r="B217" s="182" t="s">
        <v>1227</v>
      </c>
      <c r="C217" s="188" t="s">
        <v>1218</v>
      </c>
      <c r="D217" s="181">
        <v>66.13955</v>
      </c>
      <c r="E217" s="180" t="s">
        <v>1217</v>
      </c>
    </row>
    <row r="218" spans="1:5" ht="51.6" customHeight="1">
      <c r="A218" s="182"/>
      <c r="B218" s="182"/>
      <c r="C218" s="106" t="s">
        <v>2</v>
      </c>
      <c r="D218" s="181">
        <v>0.97926999999999997</v>
      </c>
      <c r="E218" s="180" t="s">
        <v>391</v>
      </c>
    </row>
    <row r="219" spans="1:5" ht="37.9" customHeight="1">
      <c r="A219" s="182" t="s">
        <v>1226</v>
      </c>
      <c r="B219" s="182" t="s">
        <v>1225</v>
      </c>
      <c r="C219" s="188" t="s">
        <v>1218</v>
      </c>
      <c r="D219" s="181">
        <v>39.788609999999998</v>
      </c>
      <c r="E219" s="180" t="s">
        <v>1217</v>
      </c>
    </row>
    <row r="220" spans="1:5" ht="35.450000000000003" customHeight="1">
      <c r="A220" s="182"/>
      <c r="B220" s="182"/>
      <c r="C220" s="106" t="s">
        <v>2</v>
      </c>
      <c r="D220" s="181">
        <v>0.59155000000000002</v>
      </c>
      <c r="E220" s="180" t="s">
        <v>391</v>
      </c>
    </row>
    <row r="221" spans="1:5" ht="38.450000000000003" customHeight="1">
      <c r="A221" s="182" t="s">
        <v>1224</v>
      </c>
      <c r="B221" s="182" t="s">
        <v>1223</v>
      </c>
      <c r="C221" s="188" t="s">
        <v>1218</v>
      </c>
      <c r="D221" s="181">
        <v>95.376469999999998</v>
      </c>
      <c r="E221" s="180" t="s">
        <v>1217</v>
      </c>
    </row>
    <row r="222" spans="1:5" ht="44.45" customHeight="1">
      <c r="A222" s="182"/>
      <c r="B222" s="182"/>
      <c r="C222" s="106" t="s">
        <v>2</v>
      </c>
      <c r="D222" s="181">
        <v>1.41804</v>
      </c>
      <c r="E222" s="180" t="s">
        <v>391</v>
      </c>
    </row>
    <row r="223" spans="1:5" ht="39.6" customHeight="1">
      <c r="A223" s="182" t="s">
        <v>1222</v>
      </c>
      <c r="B223" s="182" t="s">
        <v>1221</v>
      </c>
      <c r="C223" s="188" t="s">
        <v>1218</v>
      </c>
      <c r="D223" s="181">
        <v>36.329320000000003</v>
      </c>
      <c r="E223" s="180" t="s">
        <v>1217</v>
      </c>
    </row>
    <row r="224" spans="1:5" ht="36" customHeight="1">
      <c r="A224" s="182"/>
      <c r="B224" s="182"/>
      <c r="C224" s="106" t="s">
        <v>2</v>
      </c>
      <c r="D224" s="181">
        <v>0.54008</v>
      </c>
      <c r="E224" s="180" t="s">
        <v>391</v>
      </c>
    </row>
    <row r="225" spans="1:72" ht="34.15" customHeight="1">
      <c r="A225" s="182" t="s">
        <v>1220</v>
      </c>
      <c r="B225" s="182" t="s">
        <v>1219</v>
      </c>
      <c r="C225" s="188" t="s">
        <v>1218</v>
      </c>
      <c r="D225" s="181">
        <v>141.767</v>
      </c>
      <c r="E225" s="180" t="s">
        <v>1217</v>
      </c>
    </row>
    <row r="226" spans="1:72" ht="36.6" customHeight="1">
      <c r="A226" s="182"/>
      <c r="B226" s="182"/>
      <c r="C226" s="106" t="s">
        <v>2</v>
      </c>
      <c r="D226" s="181">
        <v>2.10798</v>
      </c>
      <c r="E226" s="180" t="s">
        <v>391</v>
      </c>
    </row>
    <row r="227" spans="1:72" ht="31.5">
      <c r="A227" s="185" t="s">
        <v>1216</v>
      </c>
      <c r="B227" s="184"/>
      <c r="C227" s="188"/>
      <c r="D227" s="181">
        <v>198.26599999999999</v>
      </c>
      <c r="E227" s="187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86"/>
      <c r="BL227" s="186"/>
      <c r="BM227" s="186"/>
      <c r="BN227" s="186"/>
      <c r="BO227" s="186"/>
      <c r="BP227" s="186"/>
      <c r="BQ227" s="186"/>
      <c r="BR227" s="186"/>
      <c r="BS227" s="186"/>
      <c r="BT227" s="186"/>
    </row>
    <row r="228" spans="1:72">
      <c r="A228" s="185" t="s">
        <v>1199</v>
      </c>
      <c r="B228" s="184"/>
      <c r="C228" s="177"/>
      <c r="D228" s="181">
        <f>D215+D216+D217+D218+D219+D220+D227+D221+D222+D223+D224+D225+D226</f>
        <v>709.80603000000019</v>
      </c>
      <c r="E228" s="175"/>
    </row>
    <row r="229" spans="1:72" ht="15.6" customHeight="1">
      <c r="A229" s="182" t="s">
        <v>1215</v>
      </c>
      <c r="B229" s="182"/>
      <c r="C229" s="182"/>
      <c r="D229" s="182"/>
      <c r="E229" s="175"/>
    </row>
    <row r="230" spans="1:72" ht="36.6" customHeight="1">
      <c r="A230" s="182" t="s">
        <v>1214</v>
      </c>
      <c r="B230" s="182" t="s">
        <v>1213</v>
      </c>
      <c r="C230" s="183" t="s">
        <v>1202</v>
      </c>
      <c r="D230" s="181">
        <v>25.614799999999999</v>
      </c>
      <c r="E230" s="180" t="s">
        <v>1201</v>
      </c>
    </row>
    <row r="231" spans="1:72" ht="44.45" customHeight="1">
      <c r="A231" s="182"/>
      <c r="B231" s="182"/>
      <c r="C231" s="106" t="s">
        <v>2</v>
      </c>
      <c r="D231" s="181">
        <v>0.40142</v>
      </c>
      <c r="E231" s="180" t="s">
        <v>1200</v>
      </c>
    </row>
    <row r="232" spans="1:72" ht="33.6" customHeight="1">
      <c r="A232" s="182" t="s">
        <v>1212</v>
      </c>
      <c r="B232" s="182" t="s">
        <v>1211</v>
      </c>
      <c r="C232" s="183" t="s">
        <v>1202</v>
      </c>
      <c r="D232" s="181">
        <v>31.70308</v>
      </c>
      <c r="E232" s="180" t="s">
        <v>1201</v>
      </c>
    </row>
    <row r="233" spans="1:72" ht="45" customHeight="1">
      <c r="A233" s="182"/>
      <c r="B233" s="182"/>
      <c r="C233" s="106" t="s">
        <v>2</v>
      </c>
      <c r="D233" s="181">
        <v>0.49730999999999997</v>
      </c>
      <c r="E233" s="180" t="s">
        <v>1200</v>
      </c>
    </row>
    <row r="234" spans="1:72" ht="37.15" customHeight="1">
      <c r="A234" s="182" t="s">
        <v>1210</v>
      </c>
      <c r="B234" s="182" t="s">
        <v>1209</v>
      </c>
      <c r="C234" s="183" t="s">
        <v>1202</v>
      </c>
      <c r="D234" s="181">
        <v>19.668980000000001</v>
      </c>
      <c r="E234" s="180" t="s">
        <v>1201</v>
      </c>
    </row>
    <row r="235" spans="1:72" ht="48.6" customHeight="1">
      <c r="A235" s="182"/>
      <c r="B235" s="182"/>
      <c r="C235" s="106" t="s">
        <v>2</v>
      </c>
      <c r="D235" s="181">
        <v>0.30948999999999999</v>
      </c>
      <c r="E235" s="180" t="s">
        <v>1200</v>
      </c>
    </row>
    <row r="236" spans="1:72" ht="43.15" customHeight="1">
      <c r="A236" s="182" t="s">
        <v>1208</v>
      </c>
      <c r="B236" s="182" t="s">
        <v>1207</v>
      </c>
      <c r="C236" s="183" t="s">
        <v>1202</v>
      </c>
      <c r="D236" s="181">
        <v>19.668980000000001</v>
      </c>
      <c r="E236" s="180" t="s">
        <v>1201</v>
      </c>
    </row>
    <row r="237" spans="1:72" ht="43.9" customHeight="1">
      <c r="A237" s="182"/>
      <c r="B237" s="182"/>
      <c r="C237" s="106" t="s">
        <v>2</v>
      </c>
      <c r="D237" s="181">
        <v>0.30948999999999999</v>
      </c>
      <c r="E237" s="180" t="s">
        <v>1200</v>
      </c>
    </row>
    <row r="238" spans="1:72" ht="39" customHeight="1">
      <c r="A238" s="182" t="s">
        <v>1206</v>
      </c>
      <c r="B238" s="182" t="s">
        <v>1205</v>
      </c>
      <c r="C238" s="183" t="s">
        <v>1202</v>
      </c>
      <c r="D238" s="181">
        <v>14.016719999999999</v>
      </c>
      <c r="E238" s="180" t="s">
        <v>1201</v>
      </c>
    </row>
    <row r="239" spans="1:72" ht="46.15" customHeight="1">
      <c r="A239" s="182"/>
      <c r="B239" s="182"/>
      <c r="C239" s="106" t="s">
        <v>2</v>
      </c>
      <c r="D239" s="181">
        <v>0.21940000000000001</v>
      </c>
      <c r="E239" s="180" t="s">
        <v>1200</v>
      </c>
    </row>
    <row r="240" spans="1:72" ht="26.45" customHeight="1">
      <c r="A240" s="182" t="s">
        <v>1204</v>
      </c>
      <c r="B240" s="182" t="s">
        <v>1203</v>
      </c>
      <c r="C240" s="183" t="s">
        <v>1202</v>
      </c>
      <c r="D240" s="181">
        <v>24.549869999999999</v>
      </c>
      <c r="E240" s="180" t="s">
        <v>1201</v>
      </c>
    </row>
    <row r="241" spans="1:5" ht="64.900000000000006" customHeight="1">
      <c r="A241" s="182"/>
      <c r="B241" s="182"/>
      <c r="C241" s="106" t="s">
        <v>2</v>
      </c>
      <c r="D241" s="181">
        <v>0.38479999999999998</v>
      </c>
      <c r="E241" s="180" t="s">
        <v>1200</v>
      </c>
    </row>
    <row r="242" spans="1:5">
      <c r="A242" s="179" t="s">
        <v>1199</v>
      </c>
      <c r="B242" s="178"/>
      <c r="C242" s="177"/>
      <c r="D242" s="176">
        <f>SUM(D230:D241)</f>
        <v>137.34434000000002</v>
      </c>
      <c r="E242" s="175"/>
    </row>
    <row r="243" spans="1:5" ht="17.45" customHeight="1">
      <c r="A243" s="92" t="s">
        <v>1198</v>
      </c>
      <c r="B243" s="92"/>
      <c r="C243" s="92"/>
      <c r="D243" s="92"/>
      <c r="E243" s="92"/>
    </row>
    <row r="244" spans="1:5" ht="63">
      <c r="A244" s="50" t="s">
        <v>1194</v>
      </c>
      <c r="B244" s="50" t="s">
        <v>1197</v>
      </c>
      <c r="C244" s="173" t="s">
        <v>1196</v>
      </c>
      <c r="D244" s="56">
        <v>199</v>
      </c>
      <c r="E244" s="134" t="s">
        <v>1195</v>
      </c>
    </row>
    <row r="245" spans="1:5" ht="47.25">
      <c r="A245" s="50" t="s">
        <v>1194</v>
      </c>
      <c r="B245" s="50" t="s">
        <v>1193</v>
      </c>
      <c r="C245" s="173" t="s">
        <v>1192</v>
      </c>
      <c r="D245" s="174">
        <v>48.959000000000003</v>
      </c>
      <c r="E245" s="134" t="s">
        <v>1188</v>
      </c>
    </row>
    <row r="246" spans="1:5" ht="47.25">
      <c r="A246" s="50" t="s">
        <v>1191</v>
      </c>
      <c r="B246" s="50" t="s">
        <v>1190</v>
      </c>
      <c r="C246" s="173" t="s">
        <v>1189</v>
      </c>
      <c r="D246" s="172">
        <v>29.99</v>
      </c>
      <c r="E246" s="134" t="s">
        <v>1188</v>
      </c>
    </row>
    <row r="247" spans="1:5" ht="47.25">
      <c r="A247" s="9" t="s">
        <v>1187</v>
      </c>
      <c r="B247" s="50" t="s">
        <v>1186</v>
      </c>
      <c r="C247" s="173" t="s">
        <v>1185</v>
      </c>
      <c r="D247" s="172">
        <v>93.256</v>
      </c>
      <c r="E247" s="134" t="s">
        <v>1184</v>
      </c>
    </row>
    <row r="248" spans="1:5">
      <c r="A248" s="99"/>
      <c r="B248" s="98" t="s">
        <v>683</v>
      </c>
      <c r="C248" s="96" t="s">
        <v>648</v>
      </c>
      <c r="D248" s="89">
        <f>SUM(D244:D247)</f>
        <v>371.20500000000004</v>
      </c>
      <c r="E248" s="96" t="s">
        <v>648</v>
      </c>
    </row>
    <row r="249" spans="1:5" ht="17.45" customHeight="1">
      <c r="A249" s="171" t="s">
        <v>1183</v>
      </c>
      <c r="B249" s="171"/>
      <c r="C249" s="171"/>
      <c r="D249" s="171"/>
      <c r="E249" s="171"/>
    </row>
    <row r="250" spans="1:5" ht="47.25">
      <c r="A250" s="129" t="s">
        <v>776</v>
      </c>
      <c r="B250" s="131" t="s">
        <v>775</v>
      </c>
      <c r="C250" s="131" t="s">
        <v>774</v>
      </c>
      <c r="D250" s="167">
        <f>39.46464</f>
        <v>39.464640000000003</v>
      </c>
      <c r="E250" s="131" t="s">
        <v>773</v>
      </c>
    </row>
    <row r="251" spans="1:5" ht="31.5">
      <c r="A251" s="129" t="s">
        <v>1182</v>
      </c>
      <c r="B251" s="131" t="s">
        <v>1181</v>
      </c>
      <c r="C251" s="170" t="s">
        <v>1180</v>
      </c>
      <c r="D251" s="167">
        <f>199929.96/1000</f>
        <v>199.92995999999999</v>
      </c>
      <c r="E251" s="131" t="s">
        <v>838</v>
      </c>
    </row>
    <row r="252" spans="1:5" ht="31.5">
      <c r="A252" s="129" t="s">
        <v>1179</v>
      </c>
      <c r="B252" s="131" t="s">
        <v>1178</v>
      </c>
      <c r="C252" s="152" t="s">
        <v>1177</v>
      </c>
      <c r="D252" s="169">
        <v>44.657019999999996</v>
      </c>
      <c r="E252" s="131" t="s">
        <v>838</v>
      </c>
    </row>
    <row r="253" spans="1:5" ht="31.5">
      <c r="A253" s="129" t="s">
        <v>1176</v>
      </c>
      <c r="B253" s="131" t="s">
        <v>1175</v>
      </c>
      <c r="C253" s="131" t="s">
        <v>1174</v>
      </c>
      <c r="D253" s="167">
        <f>6514.8/1000</f>
        <v>6.5148000000000001</v>
      </c>
      <c r="E253" s="131" t="s">
        <v>828</v>
      </c>
    </row>
    <row r="254" spans="1:5" ht="31.5">
      <c r="A254" s="129" t="s">
        <v>841</v>
      </c>
      <c r="B254" s="129" t="s">
        <v>840</v>
      </c>
      <c r="C254" s="131" t="s">
        <v>1173</v>
      </c>
      <c r="D254" s="168">
        <v>169.90965</v>
      </c>
      <c r="E254" s="131" t="s">
        <v>838</v>
      </c>
    </row>
    <row r="255" spans="1:5" ht="31.5">
      <c r="A255" s="129" t="s">
        <v>1172</v>
      </c>
      <c r="B255" s="129" t="s">
        <v>1171</v>
      </c>
      <c r="C255" s="131" t="s">
        <v>1170</v>
      </c>
      <c r="D255" s="167">
        <f>10036.92/1000</f>
        <v>10.03692</v>
      </c>
      <c r="E255" s="142" t="s">
        <v>1169</v>
      </c>
    </row>
    <row r="256" spans="1:5" ht="47.25">
      <c r="A256" s="144" t="s">
        <v>1168</v>
      </c>
      <c r="B256" s="166" t="s">
        <v>1167</v>
      </c>
      <c r="C256" s="131" t="s">
        <v>1166</v>
      </c>
      <c r="D256" s="143">
        <f>199994.56/1000</f>
        <v>199.99456000000001</v>
      </c>
      <c r="E256" s="142" t="s">
        <v>838</v>
      </c>
    </row>
    <row r="257" spans="1:5" ht="63">
      <c r="A257" s="144" t="s">
        <v>1047</v>
      </c>
      <c r="B257" s="166" t="s">
        <v>1046</v>
      </c>
      <c r="C257" s="131" t="s">
        <v>1165</v>
      </c>
      <c r="D257" s="143">
        <f>64474.73/1000</f>
        <v>64.474730000000008</v>
      </c>
      <c r="E257" s="142" t="s">
        <v>1164</v>
      </c>
    </row>
    <row r="258" spans="1:5" ht="63">
      <c r="A258" s="144" t="s">
        <v>1163</v>
      </c>
      <c r="B258" s="166" t="s">
        <v>1162</v>
      </c>
      <c r="C258" s="131" t="s">
        <v>1161</v>
      </c>
      <c r="D258" s="143">
        <f>79891.86/1000</f>
        <v>79.891859999999994</v>
      </c>
      <c r="E258" s="142" t="s">
        <v>802</v>
      </c>
    </row>
    <row r="259" spans="1:5" ht="31.5">
      <c r="A259" s="144" t="s">
        <v>1160</v>
      </c>
      <c r="B259" s="166" t="s">
        <v>1159</v>
      </c>
      <c r="C259" s="131" t="s">
        <v>1158</v>
      </c>
      <c r="D259" s="143">
        <f>34994.07/1000</f>
        <v>34.994070000000001</v>
      </c>
      <c r="E259" s="142" t="s">
        <v>838</v>
      </c>
    </row>
    <row r="260" spans="1:5" ht="47.25">
      <c r="A260" s="144" t="s">
        <v>984</v>
      </c>
      <c r="B260" s="166" t="s">
        <v>981</v>
      </c>
      <c r="C260" s="131" t="s">
        <v>983</v>
      </c>
      <c r="D260" s="143">
        <f>54733.96/1000</f>
        <v>54.733959999999996</v>
      </c>
      <c r="E260" s="131" t="s">
        <v>773</v>
      </c>
    </row>
    <row r="261" spans="1:5" ht="31.5">
      <c r="A261" s="144" t="s">
        <v>797</v>
      </c>
      <c r="B261" s="166" t="s">
        <v>796</v>
      </c>
      <c r="C261" s="131" t="s">
        <v>795</v>
      </c>
      <c r="D261" s="143">
        <f>21828.83/1000</f>
        <v>21.828830000000004</v>
      </c>
      <c r="E261" s="142" t="s">
        <v>794</v>
      </c>
    </row>
    <row r="262" spans="1:5" ht="47.25">
      <c r="A262" s="144" t="s">
        <v>1157</v>
      </c>
      <c r="B262" s="166" t="s">
        <v>1156</v>
      </c>
      <c r="C262" s="131" t="s">
        <v>1155</v>
      </c>
      <c r="D262" s="143">
        <f>14834.4/1000</f>
        <v>14.8344</v>
      </c>
      <c r="E262" s="142" t="s">
        <v>828</v>
      </c>
    </row>
    <row r="263" spans="1:5" ht="47.25">
      <c r="A263" s="145" t="s">
        <v>898</v>
      </c>
      <c r="B263" s="165" t="s">
        <v>897</v>
      </c>
      <c r="C263" s="131" t="s">
        <v>1154</v>
      </c>
      <c r="D263" s="143">
        <f>84950.4/1000</f>
        <v>84.950399999999988</v>
      </c>
      <c r="E263" s="142" t="s">
        <v>828</v>
      </c>
    </row>
    <row r="264" spans="1:5" ht="47.25">
      <c r="A264" s="145" t="s">
        <v>1153</v>
      </c>
      <c r="B264" s="129" t="s">
        <v>1152</v>
      </c>
      <c r="C264" s="131" t="s">
        <v>1151</v>
      </c>
      <c r="D264" s="143">
        <f>199993.56/1000</f>
        <v>199.99356</v>
      </c>
      <c r="E264" s="142" t="s">
        <v>838</v>
      </c>
    </row>
    <row r="265" spans="1:5" ht="47.25">
      <c r="A265" s="145" t="s">
        <v>866</v>
      </c>
      <c r="B265" s="129" t="s">
        <v>865</v>
      </c>
      <c r="C265" s="131" t="s">
        <v>1150</v>
      </c>
      <c r="D265" s="143">
        <f>21892.69/1000</f>
        <v>21.892689999999998</v>
      </c>
      <c r="E265" s="142" t="s">
        <v>821</v>
      </c>
    </row>
    <row r="266" spans="1:5" ht="47.25">
      <c r="A266" s="145" t="s">
        <v>890</v>
      </c>
      <c r="B266" s="129" t="s">
        <v>889</v>
      </c>
      <c r="C266" s="129" t="s">
        <v>1149</v>
      </c>
      <c r="D266" s="130">
        <f>13892.33/1000</f>
        <v>13.892329999999999</v>
      </c>
      <c r="E266" s="142" t="s">
        <v>757</v>
      </c>
    </row>
    <row r="267" spans="1:5" ht="63">
      <c r="A267" s="131" t="s">
        <v>1148</v>
      </c>
      <c r="B267" s="131" t="s">
        <v>759</v>
      </c>
      <c r="C267" s="158" t="s">
        <v>1147</v>
      </c>
      <c r="D267" s="130">
        <v>199.95400000000001</v>
      </c>
      <c r="E267" s="135" t="s">
        <v>1146</v>
      </c>
    </row>
    <row r="268" spans="1:5" ht="31.5">
      <c r="A268" s="160" t="s">
        <v>1144</v>
      </c>
      <c r="B268" s="142" t="s">
        <v>1143</v>
      </c>
      <c r="C268" s="131" t="s">
        <v>1145</v>
      </c>
      <c r="D268" s="130">
        <v>79.990359999999995</v>
      </c>
      <c r="E268" s="129" t="s">
        <v>777</v>
      </c>
    </row>
    <row r="269" spans="1:5" ht="31.5">
      <c r="A269" s="160" t="s">
        <v>1144</v>
      </c>
      <c r="B269" s="142" t="s">
        <v>1143</v>
      </c>
      <c r="C269" s="131" t="s">
        <v>1142</v>
      </c>
      <c r="D269" s="130">
        <v>20</v>
      </c>
      <c r="E269" s="129" t="s">
        <v>777</v>
      </c>
    </row>
    <row r="270" spans="1:5" ht="47.25">
      <c r="A270" s="131" t="s">
        <v>1141</v>
      </c>
      <c r="B270" s="129" t="s">
        <v>1140</v>
      </c>
      <c r="C270" s="164" t="s">
        <v>1139</v>
      </c>
      <c r="D270" s="130">
        <v>105.83477999999999</v>
      </c>
      <c r="E270" s="164" t="s">
        <v>773</v>
      </c>
    </row>
    <row r="271" spans="1:5" ht="47.25">
      <c r="A271" s="129" t="s">
        <v>1138</v>
      </c>
      <c r="B271" s="129" t="s">
        <v>767</v>
      </c>
      <c r="C271" s="145" t="s">
        <v>1137</v>
      </c>
      <c r="D271" s="138">
        <v>44.68</v>
      </c>
      <c r="E271" s="139" t="s">
        <v>1136</v>
      </c>
    </row>
    <row r="272" spans="1:5" ht="31.5">
      <c r="A272" s="160" t="s">
        <v>1135</v>
      </c>
      <c r="B272" s="142" t="s">
        <v>1134</v>
      </c>
      <c r="C272" s="131" t="s">
        <v>1133</v>
      </c>
      <c r="D272" s="130">
        <v>112.724</v>
      </c>
      <c r="E272" s="141" t="s">
        <v>1132</v>
      </c>
    </row>
    <row r="273" spans="1:5" ht="47.25">
      <c r="A273" s="129" t="s">
        <v>1130</v>
      </c>
      <c r="B273" s="162" t="s">
        <v>1129</v>
      </c>
      <c r="C273" s="163" t="s">
        <v>1131</v>
      </c>
      <c r="D273" s="138">
        <v>16.748999999999999</v>
      </c>
      <c r="E273" s="161" t="s">
        <v>1127</v>
      </c>
    </row>
    <row r="274" spans="1:5" ht="47.25">
      <c r="A274" s="129" t="s">
        <v>1130</v>
      </c>
      <c r="B274" s="162" t="s">
        <v>1129</v>
      </c>
      <c r="C274" s="129" t="s">
        <v>1128</v>
      </c>
      <c r="D274" s="130">
        <v>87.784000000000006</v>
      </c>
      <c r="E274" s="161" t="s">
        <v>1127</v>
      </c>
    </row>
    <row r="275" spans="1:5" ht="47.25">
      <c r="A275" s="160" t="s">
        <v>1125</v>
      </c>
      <c r="B275" s="142" t="s">
        <v>1124</v>
      </c>
      <c r="C275" s="131" t="s">
        <v>1126</v>
      </c>
      <c r="D275" s="130">
        <v>91.881</v>
      </c>
      <c r="E275" s="129" t="s">
        <v>1122</v>
      </c>
    </row>
    <row r="276" spans="1:5" ht="47.25">
      <c r="A276" s="160" t="s">
        <v>1125</v>
      </c>
      <c r="B276" s="142" t="s">
        <v>1124</v>
      </c>
      <c r="C276" s="131" t="s">
        <v>1123</v>
      </c>
      <c r="D276" s="130">
        <v>1.5760000000000001</v>
      </c>
      <c r="E276" s="129" t="s">
        <v>1122</v>
      </c>
    </row>
    <row r="277" spans="1:5" ht="31.5">
      <c r="A277" s="132" t="s">
        <v>1119</v>
      </c>
      <c r="B277" s="142" t="s">
        <v>1118</v>
      </c>
      <c r="C277" s="131" t="s">
        <v>1121</v>
      </c>
      <c r="D277" s="130">
        <v>30</v>
      </c>
      <c r="E277" s="141" t="s">
        <v>1120</v>
      </c>
    </row>
    <row r="278" spans="1:5" ht="47.25">
      <c r="A278" s="132" t="s">
        <v>1119</v>
      </c>
      <c r="B278" s="142" t="s">
        <v>1118</v>
      </c>
      <c r="C278" s="131" t="s">
        <v>1117</v>
      </c>
      <c r="D278" s="130">
        <v>119.98399999999999</v>
      </c>
      <c r="E278" s="141" t="s">
        <v>1116</v>
      </c>
    </row>
    <row r="279" spans="1:5" ht="63">
      <c r="A279" s="132" t="s">
        <v>1115</v>
      </c>
      <c r="B279" s="131" t="s">
        <v>1114</v>
      </c>
      <c r="C279" s="131" t="s">
        <v>1113</v>
      </c>
      <c r="D279" s="143">
        <v>129.92500000000001</v>
      </c>
      <c r="E279" s="142" t="s">
        <v>728</v>
      </c>
    </row>
    <row r="280" spans="1:5" ht="63">
      <c r="A280" s="156" t="s">
        <v>1112</v>
      </c>
      <c r="B280" s="142" t="s">
        <v>1111</v>
      </c>
      <c r="C280" s="131" t="s">
        <v>1110</v>
      </c>
      <c r="D280" s="143">
        <v>199.99799999999999</v>
      </c>
      <c r="E280" s="155" t="s">
        <v>1109</v>
      </c>
    </row>
    <row r="281" spans="1:5" ht="78.75">
      <c r="A281" s="129" t="s">
        <v>1106</v>
      </c>
      <c r="B281" s="129" t="s">
        <v>1105</v>
      </c>
      <c r="C281" s="158" t="s">
        <v>1108</v>
      </c>
      <c r="D281" s="143">
        <v>185.93799999999999</v>
      </c>
      <c r="E281" s="159" t="s">
        <v>821</v>
      </c>
    </row>
    <row r="282" spans="1:5" ht="78.75">
      <c r="A282" s="129" t="s">
        <v>1106</v>
      </c>
      <c r="B282" s="129" t="s">
        <v>1105</v>
      </c>
      <c r="C282" s="158" t="s">
        <v>1107</v>
      </c>
      <c r="D282" s="143">
        <v>94.322999999999993</v>
      </c>
      <c r="E282" s="136" t="s">
        <v>821</v>
      </c>
    </row>
    <row r="283" spans="1:5" ht="78.75">
      <c r="A283" s="129" t="s">
        <v>1106</v>
      </c>
      <c r="B283" s="129" t="s">
        <v>1105</v>
      </c>
      <c r="C283" s="136" t="s">
        <v>1104</v>
      </c>
      <c r="D283" s="143">
        <v>37.369</v>
      </c>
      <c r="E283" s="136" t="s">
        <v>821</v>
      </c>
    </row>
    <row r="284" spans="1:5" ht="63">
      <c r="A284" s="123" t="s">
        <v>1103</v>
      </c>
      <c r="B284" s="157" t="s">
        <v>1100</v>
      </c>
      <c r="C284" s="136" t="s">
        <v>1102</v>
      </c>
      <c r="D284" s="138">
        <v>70</v>
      </c>
      <c r="E284" s="158" t="s">
        <v>954</v>
      </c>
    </row>
    <row r="285" spans="1:5" ht="47.25">
      <c r="A285" s="123" t="s">
        <v>1101</v>
      </c>
      <c r="B285" s="157" t="s">
        <v>1100</v>
      </c>
      <c r="C285" s="136" t="s">
        <v>1099</v>
      </c>
      <c r="D285" s="138">
        <v>34.149000000000001</v>
      </c>
      <c r="E285" s="155" t="s">
        <v>1098</v>
      </c>
    </row>
    <row r="286" spans="1:5" ht="31.5">
      <c r="A286" s="156" t="s">
        <v>1097</v>
      </c>
      <c r="B286" s="131" t="s">
        <v>1096</v>
      </c>
      <c r="C286" s="131" t="s">
        <v>1095</v>
      </c>
      <c r="D286" s="143">
        <v>144.16300000000001</v>
      </c>
      <c r="E286" s="155" t="s">
        <v>1094</v>
      </c>
    </row>
    <row r="287" spans="1:5" ht="47.25">
      <c r="A287" s="132" t="s">
        <v>1091</v>
      </c>
      <c r="B287" s="131" t="s">
        <v>1090</v>
      </c>
      <c r="C287" s="131" t="s">
        <v>1093</v>
      </c>
      <c r="D287" s="143">
        <v>37</v>
      </c>
      <c r="E287" s="155" t="s">
        <v>1092</v>
      </c>
    </row>
    <row r="288" spans="1:5" ht="31.5">
      <c r="A288" s="132" t="s">
        <v>1091</v>
      </c>
      <c r="B288" s="131" t="s">
        <v>1090</v>
      </c>
      <c r="C288" s="131" t="s">
        <v>1089</v>
      </c>
      <c r="D288" s="143">
        <v>150</v>
      </c>
      <c r="E288" s="155" t="s">
        <v>1088</v>
      </c>
    </row>
    <row r="289" spans="1:5" ht="47.25">
      <c r="A289" s="123" t="s">
        <v>1087</v>
      </c>
      <c r="B289" s="131" t="s">
        <v>1086</v>
      </c>
      <c r="C289" s="141" t="s">
        <v>1085</v>
      </c>
      <c r="D289" s="143">
        <v>149.99600000000001</v>
      </c>
      <c r="E289" s="136" t="s">
        <v>1084</v>
      </c>
    </row>
    <row r="290" spans="1:5" ht="47.25">
      <c r="A290" s="123" t="s">
        <v>1083</v>
      </c>
      <c r="B290" s="131" t="s">
        <v>1082</v>
      </c>
      <c r="C290" s="141" t="s">
        <v>1081</v>
      </c>
      <c r="D290" s="143">
        <v>149.56299999999999</v>
      </c>
      <c r="E290" s="136" t="s">
        <v>777</v>
      </c>
    </row>
    <row r="291" spans="1:5" ht="47.25">
      <c r="A291" s="123" t="s">
        <v>1079</v>
      </c>
      <c r="B291" s="131" t="s">
        <v>1078</v>
      </c>
      <c r="C291" s="136" t="s">
        <v>1080</v>
      </c>
      <c r="D291" s="143">
        <v>90.06</v>
      </c>
      <c r="E291" s="136" t="s">
        <v>777</v>
      </c>
    </row>
    <row r="292" spans="1:5" ht="47.25">
      <c r="A292" s="123" t="s">
        <v>1079</v>
      </c>
      <c r="B292" s="131" t="s">
        <v>1078</v>
      </c>
      <c r="C292" s="136" t="s">
        <v>1077</v>
      </c>
      <c r="D292" s="143">
        <v>59.668999999999997</v>
      </c>
      <c r="E292" s="136" t="s">
        <v>777</v>
      </c>
    </row>
    <row r="293" spans="1:5" ht="47.25">
      <c r="A293" s="132" t="s">
        <v>1074</v>
      </c>
      <c r="B293" s="131" t="s">
        <v>1073</v>
      </c>
      <c r="C293" s="131" t="s">
        <v>1076</v>
      </c>
      <c r="D293" s="147">
        <v>14.842000000000001</v>
      </c>
      <c r="E293" s="142" t="s">
        <v>1071</v>
      </c>
    </row>
    <row r="294" spans="1:5" ht="47.25">
      <c r="A294" s="132" t="s">
        <v>1074</v>
      </c>
      <c r="B294" s="131" t="s">
        <v>1073</v>
      </c>
      <c r="C294" s="131" t="s">
        <v>1075</v>
      </c>
      <c r="D294" s="147">
        <v>121.152</v>
      </c>
      <c r="E294" s="142" t="s">
        <v>1071</v>
      </c>
    </row>
    <row r="295" spans="1:5" ht="47.25">
      <c r="A295" s="132" t="s">
        <v>1074</v>
      </c>
      <c r="B295" s="131" t="s">
        <v>1073</v>
      </c>
      <c r="C295" s="131" t="s">
        <v>1072</v>
      </c>
      <c r="D295" s="147">
        <v>13.954000000000001</v>
      </c>
      <c r="E295" s="142" t="s">
        <v>1071</v>
      </c>
    </row>
    <row r="296" spans="1:5" ht="31.5">
      <c r="A296" s="123" t="s">
        <v>1070</v>
      </c>
      <c r="B296" s="154" t="s">
        <v>1069</v>
      </c>
      <c r="C296" s="136" t="s">
        <v>1068</v>
      </c>
      <c r="D296" s="143">
        <v>100</v>
      </c>
      <c r="E296" s="153" t="s">
        <v>1067</v>
      </c>
    </row>
    <row r="297" spans="1:5" ht="63">
      <c r="A297" s="132" t="s">
        <v>1066</v>
      </c>
      <c r="B297" s="131" t="s">
        <v>1063</v>
      </c>
      <c r="C297" s="131" t="s">
        <v>1065</v>
      </c>
      <c r="D297" s="130">
        <v>92</v>
      </c>
      <c r="E297" s="129" t="s">
        <v>1061</v>
      </c>
    </row>
    <row r="298" spans="1:5" ht="63">
      <c r="A298" s="132" t="s">
        <v>1064</v>
      </c>
      <c r="B298" s="131" t="s">
        <v>1063</v>
      </c>
      <c r="C298" s="131" t="s">
        <v>1062</v>
      </c>
      <c r="D298" s="130">
        <v>28</v>
      </c>
      <c r="E298" s="129" t="s">
        <v>1061</v>
      </c>
    </row>
    <row r="299" spans="1:5" ht="31.5">
      <c r="A299" s="129" t="s">
        <v>1060</v>
      </c>
      <c r="B299" s="131" t="s">
        <v>917</v>
      </c>
      <c r="C299" s="152" t="s">
        <v>1059</v>
      </c>
      <c r="D299" s="130">
        <v>22.49671</v>
      </c>
      <c r="E299" s="141" t="s">
        <v>1058</v>
      </c>
    </row>
    <row r="300" spans="1:5" ht="31.5">
      <c r="A300" s="129" t="s">
        <v>1057</v>
      </c>
      <c r="B300" s="131" t="s">
        <v>1022</v>
      </c>
      <c r="C300" s="152" t="s">
        <v>1021</v>
      </c>
      <c r="D300" s="130">
        <v>10.31133</v>
      </c>
      <c r="E300" s="129" t="s">
        <v>895</v>
      </c>
    </row>
    <row r="301" spans="1:5" ht="47.25">
      <c r="A301" s="129" t="s">
        <v>1056</v>
      </c>
      <c r="B301" s="131" t="s">
        <v>995</v>
      </c>
      <c r="C301" s="152" t="s">
        <v>1055</v>
      </c>
      <c r="D301" s="130">
        <v>57.066339999999997</v>
      </c>
      <c r="E301" s="129" t="s">
        <v>802</v>
      </c>
    </row>
    <row r="302" spans="1:5" ht="31.5">
      <c r="A302" s="129" t="s">
        <v>1054</v>
      </c>
      <c r="B302" s="131" t="s">
        <v>1053</v>
      </c>
      <c r="C302" s="152" t="s">
        <v>1052</v>
      </c>
      <c r="D302" s="130">
        <v>198.62424999999999</v>
      </c>
      <c r="E302" s="129" t="s">
        <v>1051</v>
      </c>
    </row>
    <row r="303" spans="1:5" ht="31.5">
      <c r="A303" s="144" t="s">
        <v>987</v>
      </c>
      <c r="B303" s="141" t="s">
        <v>986</v>
      </c>
      <c r="C303" s="152" t="s">
        <v>1050</v>
      </c>
      <c r="D303" s="130">
        <v>23.608090000000001</v>
      </c>
      <c r="E303" s="129" t="s">
        <v>806</v>
      </c>
    </row>
    <row r="304" spans="1:5" ht="31.5">
      <c r="A304" s="144" t="s">
        <v>1049</v>
      </c>
      <c r="B304" s="141" t="s">
        <v>952</v>
      </c>
      <c r="C304" s="152" t="s">
        <v>1048</v>
      </c>
      <c r="D304" s="130">
        <v>33.208799999999997</v>
      </c>
      <c r="E304" s="129" t="s">
        <v>802</v>
      </c>
    </row>
    <row r="305" spans="1:5" ht="31.5">
      <c r="A305" s="144" t="s">
        <v>1047</v>
      </c>
      <c r="B305" s="141" t="s">
        <v>1046</v>
      </c>
      <c r="C305" s="152" t="s">
        <v>1045</v>
      </c>
      <c r="D305" s="130">
        <v>104.47799999999999</v>
      </c>
      <c r="E305" s="129" t="s">
        <v>810</v>
      </c>
    </row>
    <row r="306" spans="1:5" ht="31.5">
      <c r="A306" s="144" t="s">
        <v>1044</v>
      </c>
      <c r="B306" s="141" t="s">
        <v>1043</v>
      </c>
      <c r="C306" s="152" t="s">
        <v>1042</v>
      </c>
      <c r="D306" s="130">
        <v>184.72023999999999</v>
      </c>
      <c r="E306" s="129" t="s">
        <v>863</v>
      </c>
    </row>
    <row r="307" spans="1:5" ht="31.5">
      <c r="A307" s="145" t="s">
        <v>1041</v>
      </c>
      <c r="B307" s="129" t="s">
        <v>812</v>
      </c>
      <c r="C307" s="152" t="s">
        <v>1040</v>
      </c>
      <c r="D307" s="130">
        <v>15.149800000000001</v>
      </c>
      <c r="E307" s="129" t="s">
        <v>794</v>
      </c>
    </row>
    <row r="308" spans="1:5" ht="31.5">
      <c r="A308" s="144" t="s">
        <v>1039</v>
      </c>
      <c r="B308" s="141" t="s">
        <v>1038</v>
      </c>
      <c r="C308" s="152" t="s">
        <v>1037</v>
      </c>
      <c r="D308" s="130">
        <v>99.997780000000006</v>
      </c>
      <c r="E308" s="129" t="s">
        <v>802</v>
      </c>
    </row>
    <row r="309" spans="1:5" ht="31.5">
      <c r="A309" s="144" t="s">
        <v>1036</v>
      </c>
      <c r="B309" s="141" t="s">
        <v>804</v>
      </c>
      <c r="C309" s="152" t="s">
        <v>1035</v>
      </c>
      <c r="D309" s="130">
        <v>38.731000000000002</v>
      </c>
      <c r="E309" s="129" t="s">
        <v>802</v>
      </c>
    </row>
    <row r="310" spans="1:5" ht="31.5">
      <c r="A310" s="144" t="s">
        <v>1034</v>
      </c>
      <c r="B310" s="141" t="s">
        <v>819</v>
      </c>
      <c r="C310" s="152" t="s">
        <v>1033</v>
      </c>
      <c r="D310" s="130">
        <v>29.230219999999999</v>
      </c>
      <c r="E310" s="129" t="s">
        <v>838</v>
      </c>
    </row>
    <row r="311" spans="1:5" ht="31.5">
      <c r="A311" s="144" t="s">
        <v>1032</v>
      </c>
      <c r="B311" s="141" t="s">
        <v>826</v>
      </c>
      <c r="C311" s="152" t="s">
        <v>1031</v>
      </c>
      <c r="D311" s="130">
        <v>42.027830000000002</v>
      </c>
      <c r="E311" s="129" t="s">
        <v>802</v>
      </c>
    </row>
    <row r="312" spans="1:5" ht="47.25">
      <c r="A312" s="144" t="s">
        <v>1030</v>
      </c>
      <c r="B312" s="141" t="s">
        <v>1029</v>
      </c>
      <c r="C312" s="152" t="s">
        <v>1028</v>
      </c>
      <c r="D312" s="130">
        <v>121.7946</v>
      </c>
      <c r="E312" s="129" t="s">
        <v>802</v>
      </c>
    </row>
    <row r="313" spans="1:5" ht="45" customHeight="1">
      <c r="A313" s="144" t="s">
        <v>1027</v>
      </c>
      <c r="B313" s="141" t="s">
        <v>1026</v>
      </c>
      <c r="C313" s="152" t="s">
        <v>1025</v>
      </c>
      <c r="D313" s="130">
        <v>699.91823999999997</v>
      </c>
      <c r="E313" s="129" t="s">
        <v>838</v>
      </c>
    </row>
    <row r="314" spans="1:5" ht="31.5">
      <c r="A314" s="144" t="s">
        <v>957</v>
      </c>
      <c r="B314" s="141" t="s">
        <v>956</v>
      </c>
      <c r="C314" s="152" t="s">
        <v>1024</v>
      </c>
      <c r="D314" s="130">
        <v>15.80081</v>
      </c>
      <c r="E314" s="129" t="s">
        <v>838</v>
      </c>
    </row>
    <row r="315" spans="1:5" ht="31.5">
      <c r="A315" s="129" t="s">
        <v>1023</v>
      </c>
      <c r="B315" s="129" t="s">
        <v>1022</v>
      </c>
      <c r="C315" s="131" t="s">
        <v>1021</v>
      </c>
      <c r="D315" s="130">
        <v>185.86484999999999</v>
      </c>
      <c r="E315" s="129" t="s">
        <v>895</v>
      </c>
    </row>
    <row r="316" spans="1:5" ht="31.5">
      <c r="A316" s="129" t="s">
        <v>909</v>
      </c>
      <c r="B316" s="129" t="s">
        <v>908</v>
      </c>
      <c r="C316" s="131" t="s">
        <v>1020</v>
      </c>
      <c r="D316" s="130">
        <v>8.0586300000000008</v>
      </c>
      <c r="E316" s="129" t="s">
        <v>941</v>
      </c>
    </row>
    <row r="317" spans="1:5" ht="63">
      <c r="A317" s="129" t="s">
        <v>924</v>
      </c>
      <c r="B317" s="129" t="s">
        <v>923</v>
      </c>
      <c r="C317" s="131" t="s">
        <v>1019</v>
      </c>
      <c r="D317" s="130">
        <v>9.9770000000000003</v>
      </c>
      <c r="E317" s="129" t="s">
        <v>773</v>
      </c>
    </row>
    <row r="318" spans="1:5" ht="31.5">
      <c r="A318" s="129" t="s">
        <v>1018</v>
      </c>
      <c r="B318" s="129" t="s">
        <v>879</v>
      </c>
      <c r="C318" s="131" t="s">
        <v>1017</v>
      </c>
      <c r="D318" s="130">
        <v>3.7160000000000002</v>
      </c>
      <c r="E318" s="129" t="s">
        <v>821</v>
      </c>
    </row>
    <row r="319" spans="1:5" ht="47.25">
      <c r="A319" s="129" t="s">
        <v>991</v>
      </c>
      <c r="B319" s="129" t="s">
        <v>990</v>
      </c>
      <c r="C319" s="131" t="s">
        <v>1016</v>
      </c>
      <c r="D319" s="130">
        <v>53</v>
      </c>
      <c r="E319" s="129" t="s">
        <v>906</v>
      </c>
    </row>
    <row r="320" spans="1:5" ht="47.25">
      <c r="A320" s="129" t="s">
        <v>1015</v>
      </c>
      <c r="B320" s="129" t="s">
        <v>1014</v>
      </c>
      <c r="C320" s="131" t="s">
        <v>1013</v>
      </c>
      <c r="D320" s="130">
        <v>189.82300000000001</v>
      </c>
      <c r="E320" s="129" t="s">
        <v>821</v>
      </c>
    </row>
    <row r="321" spans="1:5" ht="31.5">
      <c r="A321" s="129" t="s">
        <v>1012</v>
      </c>
      <c r="B321" s="131" t="s">
        <v>1011</v>
      </c>
      <c r="C321" s="131" t="s">
        <v>1010</v>
      </c>
      <c r="D321" s="130">
        <f>123.889+74</f>
        <v>197.88900000000001</v>
      </c>
      <c r="E321" s="129" t="s">
        <v>1009</v>
      </c>
    </row>
    <row r="322" spans="1:5" ht="31.5">
      <c r="A322" s="129" t="s">
        <v>1008</v>
      </c>
      <c r="B322" s="131" t="s">
        <v>1007</v>
      </c>
      <c r="C322" s="131" t="s">
        <v>1006</v>
      </c>
      <c r="D322" s="130">
        <f>50.8935+21.7005</f>
        <v>72.594000000000008</v>
      </c>
      <c r="E322" s="129" t="s">
        <v>781</v>
      </c>
    </row>
    <row r="323" spans="1:5" ht="47.25">
      <c r="A323" s="129" t="s">
        <v>1005</v>
      </c>
      <c r="B323" s="131" t="s">
        <v>1004</v>
      </c>
      <c r="C323" s="131" t="s">
        <v>1003</v>
      </c>
      <c r="D323" s="130">
        <v>103.97216</v>
      </c>
      <c r="E323" s="129" t="s">
        <v>8</v>
      </c>
    </row>
    <row r="324" spans="1:5" ht="63">
      <c r="A324" s="129" t="s">
        <v>905</v>
      </c>
      <c r="B324" s="131" t="s">
        <v>904</v>
      </c>
      <c r="C324" s="131" t="s">
        <v>1002</v>
      </c>
      <c r="D324" s="130">
        <v>24.988900000000001</v>
      </c>
      <c r="E324" s="129" t="s">
        <v>936</v>
      </c>
    </row>
    <row r="325" spans="1:5" ht="31.5">
      <c r="A325" s="129" t="s">
        <v>1001</v>
      </c>
      <c r="B325" s="131" t="s">
        <v>1000</v>
      </c>
      <c r="C325" s="131" t="s">
        <v>999</v>
      </c>
      <c r="D325" s="130">
        <v>189.60400000000001</v>
      </c>
      <c r="E325" s="129" t="s">
        <v>821</v>
      </c>
    </row>
    <row r="326" spans="1:5" ht="47.25">
      <c r="A326" s="129" t="s">
        <v>996</v>
      </c>
      <c r="B326" s="131" t="s">
        <v>995</v>
      </c>
      <c r="C326" s="131" t="s">
        <v>998</v>
      </c>
      <c r="D326" s="130">
        <v>79.998000000000005</v>
      </c>
      <c r="E326" s="129" t="s">
        <v>997</v>
      </c>
    </row>
    <row r="327" spans="1:5" ht="63">
      <c r="A327" s="129" t="s">
        <v>996</v>
      </c>
      <c r="B327" s="131" t="s">
        <v>995</v>
      </c>
      <c r="C327" s="131" t="s">
        <v>994</v>
      </c>
      <c r="D327" s="130">
        <v>62.810180000000003</v>
      </c>
      <c r="E327" s="129" t="s">
        <v>798</v>
      </c>
    </row>
    <row r="328" spans="1:5" ht="31.5">
      <c r="A328" s="129" t="s">
        <v>905</v>
      </c>
      <c r="B328" s="131" t="s">
        <v>904</v>
      </c>
      <c r="C328" s="131" t="s">
        <v>993</v>
      </c>
      <c r="D328" s="130">
        <v>99.898259999999993</v>
      </c>
      <c r="E328" s="129" t="s">
        <v>992</v>
      </c>
    </row>
    <row r="329" spans="1:5" ht="47.25">
      <c r="A329" s="129" t="s">
        <v>991</v>
      </c>
      <c r="B329" s="129" t="s">
        <v>990</v>
      </c>
      <c r="C329" s="131" t="s">
        <v>989</v>
      </c>
      <c r="D329" s="130">
        <v>119.99624</v>
      </c>
      <c r="E329" s="129" t="s">
        <v>838</v>
      </c>
    </row>
    <row r="330" spans="1:5" ht="31.5">
      <c r="A330" s="129" t="s">
        <v>862</v>
      </c>
      <c r="B330" s="131" t="s">
        <v>861</v>
      </c>
      <c r="C330" s="131" t="s">
        <v>988</v>
      </c>
      <c r="D330" s="130">
        <v>49.949649999999998</v>
      </c>
      <c r="E330" s="129" t="s">
        <v>8</v>
      </c>
    </row>
    <row r="331" spans="1:5" ht="31.5">
      <c r="A331" s="144" t="s">
        <v>987</v>
      </c>
      <c r="B331" s="141" t="s">
        <v>986</v>
      </c>
      <c r="C331" s="131" t="s">
        <v>985</v>
      </c>
      <c r="D331" s="130">
        <v>99.999030000000005</v>
      </c>
      <c r="E331" s="129" t="s">
        <v>838</v>
      </c>
    </row>
    <row r="332" spans="1:5" ht="47.25">
      <c r="A332" s="144" t="s">
        <v>984</v>
      </c>
      <c r="B332" s="141" t="s">
        <v>981</v>
      </c>
      <c r="C332" s="131" t="s">
        <v>983</v>
      </c>
      <c r="D332" s="143">
        <v>127.71258</v>
      </c>
      <c r="E332" s="131" t="s">
        <v>773</v>
      </c>
    </row>
    <row r="333" spans="1:5" ht="31.5">
      <c r="A333" s="144" t="s">
        <v>982</v>
      </c>
      <c r="B333" s="141" t="s">
        <v>981</v>
      </c>
      <c r="C333" s="151" t="s">
        <v>980</v>
      </c>
      <c r="D333" s="150">
        <v>50.27272</v>
      </c>
      <c r="E333" s="149" t="s">
        <v>838</v>
      </c>
    </row>
    <row r="334" spans="1:5" ht="63">
      <c r="A334" s="129" t="s">
        <v>801</v>
      </c>
      <c r="B334" s="129" t="s">
        <v>792</v>
      </c>
      <c r="C334" s="148" t="s">
        <v>979</v>
      </c>
      <c r="D334" s="130">
        <v>56.589880000000001</v>
      </c>
      <c r="E334" s="129" t="s">
        <v>798</v>
      </c>
    </row>
    <row r="335" spans="1:5" ht="63">
      <c r="A335" s="129" t="s">
        <v>978</v>
      </c>
      <c r="B335" s="129" t="s">
        <v>977</v>
      </c>
      <c r="C335" s="131" t="s">
        <v>976</v>
      </c>
      <c r="D335" s="130">
        <v>99.992949999999993</v>
      </c>
      <c r="E335" s="129" t="s">
        <v>936</v>
      </c>
    </row>
    <row r="336" spans="1:5" ht="31.5">
      <c r="A336" s="129" t="s">
        <v>975</v>
      </c>
      <c r="B336" s="141" t="s">
        <v>974</v>
      </c>
      <c r="C336" s="131" t="s">
        <v>973</v>
      </c>
      <c r="D336" s="130">
        <f>43.96531+65.31244</f>
        <v>109.27775</v>
      </c>
      <c r="E336" s="129" t="s">
        <v>972</v>
      </c>
    </row>
    <row r="337" spans="1:5" ht="47.25">
      <c r="A337" s="145" t="s">
        <v>866</v>
      </c>
      <c r="B337" s="129" t="s">
        <v>971</v>
      </c>
      <c r="C337" s="131" t="s">
        <v>970</v>
      </c>
      <c r="D337" s="147">
        <v>47.212000000000003</v>
      </c>
      <c r="E337" s="142" t="s">
        <v>821</v>
      </c>
    </row>
    <row r="338" spans="1:5" ht="31.5">
      <c r="A338" s="129" t="s">
        <v>969</v>
      </c>
      <c r="B338" s="141" t="s">
        <v>796</v>
      </c>
      <c r="C338" s="131" t="s">
        <v>968</v>
      </c>
      <c r="D338" s="130">
        <v>98.168999999999997</v>
      </c>
      <c r="E338" s="129" t="s">
        <v>967</v>
      </c>
    </row>
    <row r="339" spans="1:5" ht="63">
      <c r="A339" s="129" t="s">
        <v>805</v>
      </c>
      <c r="B339" s="141" t="s">
        <v>804</v>
      </c>
      <c r="C339" s="131" t="s">
        <v>966</v>
      </c>
      <c r="D339" s="130">
        <v>74.425920000000005</v>
      </c>
      <c r="E339" s="129" t="s">
        <v>798</v>
      </c>
    </row>
    <row r="340" spans="1:5" ht="31.5">
      <c r="A340" s="129" t="s">
        <v>827</v>
      </c>
      <c r="B340" s="141" t="s">
        <v>965</v>
      </c>
      <c r="C340" s="131" t="s">
        <v>964</v>
      </c>
      <c r="D340" s="130">
        <v>60</v>
      </c>
      <c r="E340" s="129" t="s">
        <v>963</v>
      </c>
    </row>
    <row r="341" spans="1:5" ht="47.25">
      <c r="A341" s="129" t="s">
        <v>962</v>
      </c>
      <c r="B341" s="141" t="s">
        <v>961</v>
      </c>
      <c r="C341" s="131" t="s">
        <v>960</v>
      </c>
      <c r="D341" s="130">
        <v>59.988999999999997</v>
      </c>
      <c r="E341" s="129" t="s">
        <v>906</v>
      </c>
    </row>
    <row r="342" spans="1:5" ht="47.25">
      <c r="A342" s="131" t="s">
        <v>801</v>
      </c>
      <c r="B342" s="129" t="s">
        <v>792</v>
      </c>
      <c r="C342" s="131" t="s">
        <v>959</v>
      </c>
      <c r="D342" s="130">
        <v>57.88</v>
      </c>
      <c r="E342" s="129" t="s">
        <v>790</v>
      </c>
    </row>
    <row r="343" spans="1:5" ht="47.25">
      <c r="A343" s="131" t="s">
        <v>801</v>
      </c>
      <c r="B343" s="129" t="s">
        <v>792</v>
      </c>
      <c r="C343" s="131" t="s">
        <v>958</v>
      </c>
      <c r="D343" s="130">
        <v>29.711929999999999</v>
      </c>
      <c r="E343" s="129" t="s">
        <v>802</v>
      </c>
    </row>
    <row r="344" spans="1:5" ht="63">
      <c r="A344" s="144" t="s">
        <v>957</v>
      </c>
      <c r="B344" s="141" t="s">
        <v>956</v>
      </c>
      <c r="C344" s="131" t="s">
        <v>955</v>
      </c>
      <c r="D344" s="130">
        <v>109.93913000000001</v>
      </c>
      <c r="E344" s="129" t="s">
        <v>954</v>
      </c>
    </row>
    <row r="345" spans="1:5" ht="31.5">
      <c r="A345" s="129" t="s">
        <v>953</v>
      </c>
      <c r="B345" s="141" t="s">
        <v>952</v>
      </c>
      <c r="C345" s="131" t="s">
        <v>951</v>
      </c>
      <c r="D345" s="130">
        <v>198.97832</v>
      </c>
      <c r="E345" s="129" t="s">
        <v>838</v>
      </c>
    </row>
    <row r="346" spans="1:5" ht="78.75">
      <c r="A346" s="144" t="s">
        <v>949</v>
      </c>
      <c r="B346" s="131" t="s">
        <v>948</v>
      </c>
      <c r="C346" s="131" t="s">
        <v>950</v>
      </c>
      <c r="D346" s="130">
        <v>131.90002000000001</v>
      </c>
      <c r="E346" s="129" t="s">
        <v>838</v>
      </c>
    </row>
    <row r="347" spans="1:5" ht="78.75">
      <c r="A347" s="144" t="s">
        <v>949</v>
      </c>
      <c r="B347" s="131" t="s">
        <v>948</v>
      </c>
      <c r="C347" s="131" t="s">
        <v>947</v>
      </c>
      <c r="D347" s="130">
        <v>66.986140000000006</v>
      </c>
      <c r="E347" s="129" t="s">
        <v>838</v>
      </c>
    </row>
    <row r="348" spans="1:5" ht="47.25">
      <c r="A348" s="129" t="s">
        <v>944</v>
      </c>
      <c r="B348" s="131" t="s">
        <v>943</v>
      </c>
      <c r="C348" s="131" t="s">
        <v>946</v>
      </c>
      <c r="D348" s="130">
        <f>109.99714+5</f>
        <v>114.99714</v>
      </c>
      <c r="E348" s="129" t="s">
        <v>757</v>
      </c>
    </row>
    <row r="349" spans="1:5" ht="63">
      <c r="A349" s="129" t="s">
        <v>944</v>
      </c>
      <c r="B349" s="131" t="s">
        <v>943</v>
      </c>
      <c r="C349" s="131" t="s">
        <v>945</v>
      </c>
      <c r="D349" s="130">
        <v>22.3</v>
      </c>
      <c r="E349" s="129" t="s">
        <v>906</v>
      </c>
    </row>
    <row r="350" spans="1:5" ht="47.25">
      <c r="A350" s="129" t="s">
        <v>944</v>
      </c>
      <c r="B350" s="131" t="s">
        <v>943</v>
      </c>
      <c r="C350" s="131" t="s">
        <v>942</v>
      </c>
      <c r="D350" s="130">
        <v>3.54298</v>
      </c>
      <c r="E350" s="129" t="s">
        <v>941</v>
      </c>
    </row>
    <row r="351" spans="1:5" ht="31.5">
      <c r="A351" s="129" t="s">
        <v>940</v>
      </c>
      <c r="B351" s="131" t="s">
        <v>939</v>
      </c>
      <c r="C351" s="131" t="s">
        <v>938</v>
      </c>
      <c r="D351" s="130">
        <v>114.77800000000001</v>
      </c>
      <c r="E351" s="129" t="s">
        <v>821</v>
      </c>
    </row>
    <row r="352" spans="1:5" ht="63">
      <c r="A352" s="129" t="s">
        <v>883</v>
      </c>
      <c r="B352" s="131" t="s">
        <v>882</v>
      </c>
      <c r="C352" s="131" t="s">
        <v>937</v>
      </c>
      <c r="D352" s="130">
        <v>39.989699999999999</v>
      </c>
      <c r="E352" s="129" t="s">
        <v>936</v>
      </c>
    </row>
    <row r="353" spans="1:5" ht="47.25">
      <c r="A353" s="129" t="s">
        <v>859</v>
      </c>
      <c r="B353" s="131" t="s">
        <v>858</v>
      </c>
      <c r="C353" s="131" t="s">
        <v>935</v>
      </c>
      <c r="D353" s="130">
        <v>11.5</v>
      </c>
      <c r="E353" s="129" t="s">
        <v>773</v>
      </c>
    </row>
    <row r="354" spans="1:5" ht="31.5">
      <c r="A354" s="129" t="s">
        <v>845</v>
      </c>
      <c r="B354" s="129" t="s">
        <v>844</v>
      </c>
      <c r="C354" s="131" t="s">
        <v>934</v>
      </c>
      <c r="D354" s="130">
        <v>144.75362999999999</v>
      </c>
      <c r="E354" s="129" t="s">
        <v>8</v>
      </c>
    </row>
    <row r="355" spans="1:5" ht="47.25">
      <c r="A355" s="129" t="s">
        <v>933</v>
      </c>
      <c r="B355" s="131" t="s">
        <v>932</v>
      </c>
      <c r="C355" s="131" t="s">
        <v>931</v>
      </c>
      <c r="D355" s="130">
        <v>11.8</v>
      </c>
      <c r="E355" s="129" t="s">
        <v>773</v>
      </c>
    </row>
    <row r="356" spans="1:5" ht="31.5">
      <c r="A356" s="129" t="s">
        <v>930</v>
      </c>
      <c r="B356" s="131" t="s">
        <v>929</v>
      </c>
      <c r="C356" s="131" t="s">
        <v>928</v>
      </c>
      <c r="D356" s="130">
        <v>149.97483</v>
      </c>
      <c r="E356" s="129" t="s">
        <v>8</v>
      </c>
    </row>
    <row r="357" spans="1:5" ht="63">
      <c r="A357" s="129" t="s">
        <v>776</v>
      </c>
      <c r="B357" s="131" t="s">
        <v>775</v>
      </c>
      <c r="C357" s="131" t="s">
        <v>927</v>
      </c>
      <c r="D357" s="130">
        <v>33.723999999999997</v>
      </c>
      <c r="E357" s="129" t="s">
        <v>773</v>
      </c>
    </row>
    <row r="358" spans="1:5" ht="47.25">
      <c r="A358" s="129" t="s">
        <v>912</v>
      </c>
      <c r="B358" s="131" t="s">
        <v>911</v>
      </c>
      <c r="C358" s="131" t="s">
        <v>926</v>
      </c>
      <c r="D358" s="130">
        <v>19.81061</v>
      </c>
      <c r="E358" s="129" t="s">
        <v>838</v>
      </c>
    </row>
    <row r="359" spans="1:5" ht="31.5">
      <c r="A359" s="129" t="s">
        <v>909</v>
      </c>
      <c r="B359" s="129" t="s">
        <v>908</v>
      </c>
      <c r="C359" s="131" t="s">
        <v>925</v>
      </c>
      <c r="D359" s="130">
        <v>28.9559</v>
      </c>
      <c r="E359" s="129" t="s">
        <v>802</v>
      </c>
    </row>
    <row r="360" spans="1:5" ht="31.5">
      <c r="A360" s="129" t="s">
        <v>924</v>
      </c>
      <c r="B360" s="129" t="s">
        <v>923</v>
      </c>
      <c r="C360" s="131" t="s">
        <v>922</v>
      </c>
      <c r="D360" s="130">
        <v>169.857</v>
      </c>
      <c r="E360" s="129" t="s">
        <v>821</v>
      </c>
    </row>
    <row r="361" spans="1:5" ht="31.5">
      <c r="A361" s="129" t="s">
        <v>921</v>
      </c>
      <c r="B361" s="131" t="s">
        <v>920</v>
      </c>
      <c r="C361" s="131" t="s">
        <v>919</v>
      </c>
      <c r="D361" s="130">
        <v>192</v>
      </c>
      <c r="E361" s="129" t="s">
        <v>786</v>
      </c>
    </row>
    <row r="362" spans="1:5" ht="31.5">
      <c r="A362" s="129" t="s">
        <v>918</v>
      </c>
      <c r="B362" s="129" t="s">
        <v>917</v>
      </c>
      <c r="C362" s="131" t="s">
        <v>916</v>
      </c>
      <c r="D362" s="130">
        <v>198.97953000000001</v>
      </c>
      <c r="E362" s="129" t="s">
        <v>838</v>
      </c>
    </row>
    <row r="363" spans="1:5" ht="31.5">
      <c r="A363" s="129" t="s">
        <v>915</v>
      </c>
      <c r="B363" s="129" t="s">
        <v>914</v>
      </c>
      <c r="C363" s="131" t="s">
        <v>913</v>
      </c>
      <c r="D363" s="130">
        <f>61.572</f>
        <v>61.572000000000003</v>
      </c>
      <c r="E363" s="129" t="s">
        <v>810</v>
      </c>
    </row>
    <row r="364" spans="1:5" ht="47.25">
      <c r="A364" s="129" t="s">
        <v>912</v>
      </c>
      <c r="B364" s="131" t="s">
        <v>911</v>
      </c>
      <c r="C364" s="131" t="s">
        <v>910</v>
      </c>
      <c r="D364" s="130">
        <v>100</v>
      </c>
      <c r="E364" s="129" t="s">
        <v>810</v>
      </c>
    </row>
    <row r="365" spans="1:5" ht="47.25">
      <c r="A365" s="129" t="s">
        <v>909</v>
      </c>
      <c r="B365" s="129" t="s">
        <v>908</v>
      </c>
      <c r="C365" s="131" t="s">
        <v>907</v>
      </c>
      <c r="D365" s="130">
        <v>150</v>
      </c>
      <c r="E365" s="129" t="s">
        <v>906</v>
      </c>
    </row>
    <row r="366" spans="1:5" ht="31.5">
      <c r="A366" s="129" t="s">
        <v>905</v>
      </c>
      <c r="B366" s="131" t="s">
        <v>904</v>
      </c>
      <c r="C366" s="131" t="s">
        <v>903</v>
      </c>
      <c r="D366" s="130">
        <v>74.986800000000002</v>
      </c>
      <c r="E366" s="131" t="s">
        <v>828</v>
      </c>
    </row>
    <row r="367" spans="1:5" ht="47.25">
      <c r="A367" s="129" t="s">
        <v>901</v>
      </c>
      <c r="B367" s="131" t="s">
        <v>900</v>
      </c>
      <c r="C367" s="131" t="s">
        <v>902</v>
      </c>
      <c r="D367" s="130">
        <v>11.5</v>
      </c>
      <c r="E367" s="131" t="s">
        <v>773</v>
      </c>
    </row>
    <row r="368" spans="1:5" ht="31.5">
      <c r="A368" s="129" t="s">
        <v>901</v>
      </c>
      <c r="B368" s="131" t="s">
        <v>900</v>
      </c>
      <c r="C368" s="131" t="s">
        <v>899</v>
      </c>
      <c r="D368" s="130">
        <v>37.793599999999998</v>
      </c>
      <c r="E368" s="131" t="s">
        <v>8</v>
      </c>
    </row>
    <row r="369" spans="1:5" ht="31.5">
      <c r="A369" s="145" t="s">
        <v>898</v>
      </c>
      <c r="B369" s="129" t="s">
        <v>897</v>
      </c>
      <c r="C369" s="131" t="s">
        <v>896</v>
      </c>
      <c r="D369" s="130">
        <v>99.918090000000007</v>
      </c>
      <c r="E369" s="131" t="s">
        <v>895</v>
      </c>
    </row>
    <row r="370" spans="1:5" ht="47.25">
      <c r="A370" s="129" t="s">
        <v>894</v>
      </c>
      <c r="B370" s="141" t="s">
        <v>893</v>
      </c>
      <c r="C370" s="131" t="s">
        <v>892</v>
      </c>
      <c r="D370" s="130">
        <v>190</v>
      </c>
      <c r="E370" s="131" t="s">
        <v>891</v>
      </c>
    </row>
    <row r="371" spans="1:5" ht="47.25">
      <c r="A371" s="145" t="s">
        <v>866</v>
      </c>
      <c r="B371" s="129" t="s">
        <v>865</v>
      </c>
      <c r="C371" s="131" t="s">
        <v>864</v>
      </c>
      <c r="D371" s="130">
        <v>100</v>
      </c>
      <c r="E371" s="131" t="s">
        <v>863</v>
      </c>
    </row>
    <row r="372" spans="1:5" ht="31.5">
      <c r="A372" s="145" t="s">
        <v>890</v>
      </c>
      <c r="B372" s="129" t="s">
        <v>889</v>
      </c>
      <c r="C372" s="129" t="s">
        <v>888</v>
      </c>
      <c r="D372" s="146">
        <v>93.098889999999997</v>
      </c>
      <c r="E372" s="142" t="s">
        <v>757</v>
      </c>
    </row>
    <row r="373" spans="1:5" ht="47.25">
      <c r="A373" s="129" t="s">
        <v>887</v>
      </c>
      <c r="B373" s="131" t="s">
        <v>886</v>
      </c>
      <c r="C373" s="131" t="s">
        <v>885</v>
      </c>
      <c r="D373" s="130">
        <v>134.70099999999999</v>
      </c>
      <c r="E373" s="131" t="s">
        <v>884</v>
      </c>
    </row>
    <row r="374" spans="1:5" ht="31.5">
      <c r="A374" s="129" t="s">
        <v>883</v>
      </c>
      <c r="B374" s="131" t="s">
        <v>882</v>
      </c>
      <c r="C374" s="129" t="s">
        <v>881</v>
      </c>
      <c r="D374" s="130">
        <v>97.981459999999998</v>
      </c>
      <c r="E374" s="142" t="s">
        <v>757</v>
      </c>
    </row>
    <row r="375" spans="1:5" ht="31.5">
      <c r="A375" s="129" t="s">
        <v>880</v>
      </c>
      <c r="B375" s="131" t="s">
        <v>879</v>
      </c>
      <c r="C375" s="131" t="s">
        <v>878</v>
      </c>
      <c r="D375" s="130">
        <v>44.02514</v>
      </c>
      <c r="E375" s="129" t="s">
        <v>802</v>
      </c>
    </row>
    <row r="376" spans="1:5" ht="31.5">
      <c r="A376" s="129" t="s">
        <v>834</v>
      </c>
      <c r="B376" s="129" t="s">
        <v>877</v>
      </c>
      <c r="C376" s="131" t="s">
        <v>876</v>
      </c>
      <c r="D376" s="130">
        <v>60.591999999999999</v>
      </c>
      <c r="E376" s="131" t="s">
        <v>794</v>
      </c>
    </row>
    <row r="377" spans="1:5" ht="31.5">
      <c r="A377" s="129" t="s">
        <v>875</v>
      </c>
      <c r="B377" s="129" t="s">
        <v>874</v>
      </c>
      <c r="C377" s="131" t="s">
        <v>873</v>
      </c>
      <c r="D377" s="130">
        <v>39.588000000000001</v>
      </c>
      <c r="E377" s="131" t="s">
        <v>794</v>
      </c>
    </row>
    <row r="378" spans="1:5" ht="31.5">
      <c r="A378" s="129" t="s">
        <v>872</v>
      </c>
      <c r="B378" s="131" t="s">
        <v>871</v>
      </c>
      <c r="C378" s="131" t="s">
        <v>870</v>
      </c>
      <c r="D378" s="130">
        <v>82.945409999999995</v>
      </c>
      <c r="E378" s="131" t="s">
        <v>806</v>
      </c>
    </row>
    <row r="379" spans="1:5" ht="47.25">
      <c r="A379" s="145" t="s">
        <v>869</v>
      </c>
      <c r="B379" s="129" t="s">
        <v>868</v>
      </c>
      <c r="C379" s="131" t="s">
        <v>867</v>
      </c>
      <c r="D379" s="130">
        <v>20.53866</v>
      </c>
      <c r="E379" s="129" t="s">
        <v>838</v>
      </c>
    </row>
    <row r="380" spans="1:5" ht="47.25">
      <c r="A380" s="145" t="s">
        <v>866</v>
      </c>
      <c r="B380" s="129" t="s">
        <v>865</v>
      </c>
      <c r="C380" s="131" t="s">
        <v>864</v>
      </c>
      <c r="D380" s="130">
        <v>86.939239999999998</v>
      </c>
      <c r="E380" s="131" t="s">
        <v>863</v>
      </c>
    </row>
    <row r="381" spans="1:5" ht="31.5">
      <c r="A381" s="129" t="s">
        <v>862</v>
      </c>
      <c r="B381" s="131" t="s">
        <v>861</v>
      </c>
      <c r="C381" s="131" t="s">
        <v>860</v>
      </c>
      <c r="D381" s="130">
        <v>87.429280000000006</v>
      </c>
      <c r="E381" s="129" t="s">
        <v>802</v>
      </c>
    </row>
    <row r="382" spans="1:5" ht="31.5">
      <c r="A382" s="129" t="s">
        <v>859</v>
      </c>
      <c r="B382" s="131" t="s">
        <v>858</v>
      </c>
      <c r="C382" s="131" t="s">
        <v>857</v>
      </c>
      <c r="D382" s="130">
        <v>97</v>
      </c>
      <c r="E382" s="129" t="s">
        <v>757</v>
      </c>
    </row>
    <row r="383" spans="1:5" ht="47.25">
      <c r="A383" s="129" t="s">
        <v>856</v>
      </c>
      <c r="B383" s="131" t="s">
        <v>855</v>
      </c>
      <c r="C383" s="131" t="s">
        <v>854</v>
      </c>
      <c r="D383" s="130">
        <v>56.837000000000003</v>
      </c>
      <c r="E383" s="131" t="s">
        <v>773</v>
      </c>
    </row>
    <row r="384" spans="1:5" ht="31.5">
      <c r="A384" s="129" t="s">
        <v>853</v>
      </c>
      <c r="B384" s="131" t="s">
        <v>852</v>
      </c>
      <c r="C384" s="131" t="s">
        <v>851</v>
      </c>
      <c r="D384" s="130">
        <v>5.1820000000000004</v>
      </c>
      <c r="E384" s="131" t="s">
        <v>850</v>
      </c>
    </row>
    <row r="385" spans="1:5" ht="63">
      <c r="A385" s="129" t="s">
        <v>845</v>
      </c>
      <c r="B385" s="129" t="s">
        <v>844</v>
      </c>
      <c r="C385" s="131" t="s">
        <v>849</v>
      </c>
      <c r="D385" s="130">
        <v>22.97908</v>
      </c>
      <c r="E385" s="129" t="s">
        <v>798</v>
      </c>
    </row>
    <row r="386" spans="1:5" ht="31.5">
      <c r="A386" s="129" t="s">
        <v>848</v>
      </c>
      <c r="B386" s="129" t="s">
        <v>847</v>
      </c>
      <c r="C386" s="131" t="s">
        <v>846</v>
      </c>
      <c r="D386" s="130">
        <v>14.92008</v>
      </c>
      <c r="E386" s="131" t="s">
        <v>838</v>
      </c>
    </row>
    <row r="387" spans="1:5" ht="47.25">
      <c r="A387" s="129" t="s">
        <v>845</v>
      </c>
      <c r="B387" s="129" t="s">
        <v>844</v>
      </c>
      <c r="C387" s="131" t="s">
        <v>843</v>
      </c>
      <c r="D387" s="130">
        <v>7.1534800000000001</v>
      </c>
      <c r="E387" s="129" t="s">
        <v>802</v>
      </c>
    </row>
    <row r="388" spans="1:5" ht="31.5">
      <c r="A388" s="129" t="s">
        <v>776</v>
      </c>
      <c r="B388" s="131" t="s">
        <v>775</v>
      </c>
      <c r="C388" s="131" t="s">
        <v>842</v>
      </c>
      <c r="D388" s="130">
        <v>48.996310000000001</v>
      </c>
      <c r="E388" s="131" t="s">
        <v>838</v>
      </c>
    </row>
    <row r="389" spans="1:5" ht="47.25">
      <c r="A389" s="129" t="s">
        <v>841</v>
      </c>
      <c r="B389" s="129" t="s">
        <v>840</v>
      </c>
      <c r="C389" s="131" t="s">
        <v>839</v>
      </c>
      <c r="D389" s="130">
        <v>29.915479999999999</v>
      </c>
      <c r="E389" s="131" t="s">
        <v>838</v>
      </c>
    </row>
    <row r="390" spans="1:5" ht="47.25">
      <c r="A390" s="129" t="s">
        <v>837</v>
      </c>
      <c r="B390" s="129" t="s">
        <v>836</v>
      </c>
      <c r="C390" s="131" t="s">
        <v>835</v>
      </c>
      <c r="D390" s="130">
        <v>170</v>
      </c>
      <c r="E390" s="131" t="s">
        <v>757</v>
      </c>
    </row>
    <row r="391" spans="1:5" ht="31.5">
      <c r="A391" s="129" t="s">
        <v>834</v>
      </c>
      <c r="B391" s="129" t="s">
        <v>833</v>
      </c>
      <c r="C391" s="131" t="s">
        <v>832</v>
      </c>
      <c r="D391" s="130">
        <v>194.96639999999999</v>
      </c>
      <c r="E391" s="131" t="s">
        <v>828</v>
      </c>
    </row>
    <row r="392" spans="1:5" ht="31.5">
      <c r="A392" s="129" t="s">
        <v>831</v>
      </c>
      <c r="B392" s="131" t="s">
        <v>830</v>
      </c>
      <c r="C392" s="131" t="s">
        <v>829</v>
      </c>
      <c r="D392" s="130">
        <v>199.98294000000001</v>
      </c>
      <c r="E392" s="131" t="s">
        <v>828</v>
      </c>
    </row>
    <row r="393" spans="1:5" ht="47.25">
      <c r="A393" s="129" t="s">
        <v>827</v>
      </c>
      <c r="B393" s="141" t="s">
        <v>826</v>
      </c>
      <c r="C393" s="131" t="s">
        <v>825</v>
      </c>
      <c r="D393" s="130">
        <v>81.471999999999994</v>
      </c>
      <c r="E393" s="131" t="s">
        <v>810</v>
      </c>
    </row>
    <row r="394" spans="1:5" ht="31.5">
      <c r="A394" s="129" t="s">
        <v>824</v>
      </c>
      <c r="B394" s="141" t="s">
        <v>823</v>
      </c>
      <c r="C394" s="131" t="s">
        <v>822</v>
      </c>
      <c r="D394" s="130">
        <v>199.696</v>
      </c>
      <c r="E394" s="131" t="s">
        <v>821</v>
      </c>
    </row>
    <row r="395" spans="1:5" ht="47.25">
      <c r="A395" s="129" t="s">
        <v>820</v>
      </c>
      <c r="B395" s="141" t="s">
        <v>819</v>
      </c>
      <c r="C395" s="131" t="s">
        <v>818</v>
      </c>
      <c r="D395" s="130">
        <v>23.6</v>
      </c>
      <c r="E395" s="131" t="s">
        <v>773</v>
      </c>
    </row>
    <row r="396" spans="1:5" ht="31.5">
      <c r="A396" s="129" t="s">
        <v>817</v>
      </c>
      <c r="B396" s="141" t="s">
        <v>816</v>
      </c>
      <c r="C396" s="131" t="s">
        <v>815</v>
      </c>
      <c r="D396" s="130">
        <v>99.992320000000007</v>
      </c>
      <c r="E396" s="131" t="s">
        <v>814</v>
      </c>
    </row>
    <row r="397" spans="1:5" ht="31.5">
      <c r="A397" s="145" t="s">
        <v>813</v>
      </c>
      <c r="B397" s="129" t="s">
        <v>812</v>
      </c>
      <c r="C397" s="131" t="s">
        <v>811</v>
      </c>
      <c r="D397" s="130">
        <f>150+19</f>
        <v>169</v>
      </c>
      <c r="E397" s="131" t="s">
        <v>810</v>
      </c>
    </row>
    <row r="398" spans="1:5" ht="31.5">
      <c r="A398" s="129" t="s">
        <v>809</v>
      </c>
      <c r="B398" s="141" t="s">
        <v>808</v>
      </c>
      <c r="C398" s="131" t="s">
        <v>807</v>
      </c>
      <c r="D398" s="130">
        <v>168.51318000000001</v>
      </c>
      <c r="E398" s="131" t="s">
        <v>806</v>
      </c>
    </row>
    <row r="399" spans="1:5" ht="31.5">
      <c r="A399" s="129" t="s">
        <v>805</v>
      </c>
      <c r="B399" s="141" t="s">
        <v>804</v>
      </c>
      <c r="C399" s="131" t="s">
        <v>803</v>
      </c>
      <c r="D399" s="130">
        <v>71.071550000000002</v>
      </c>
      <c r="E399" s="129" t="s">
        <v>802</v>
      </c>
    </row>
    <row r="400" spans="1:5" ht="63">
      <c r="A400" s="129" t="s">
        <v>801</v>
      </c>
      <c r="B400" s="129" t="s">
        <v>792</v>
      </c>
      <c r="C400" s="131" t="s">
        <v>800</v>
      </c>
      <c r="D400" s="130">
        <v>46.488019999999999</v>
      </c>
      <c r="E400" s="129" t="s">
        <v>798</v>
      </c>
    </row>
    <row r="401" spans="1:5" ht="78.75">
      <c r="A401" s="129" t="s">
        <v>793</v>
      </c>
      <c r="B401" s="129" t="s">
        <v>792</v>
      </c>
      <c r="C401" s="131" t="s">
        <v>799</v>
      </c>
      <c r="D401" s="130">
        <v>9.3291699999999995</v>
      </c>
      <c r="E401" s="129" t="s">
        <v>798</v>
      </c>
    </row>
    <row r="402" spans="1:5" ht="31.5">
      <c r="A402" s="144" t="s">
        <v>797</v>
      </c>
      <c r="B402" s="141" t="s">
        <v>796</v>
      </c>
      <c r="C402" s="131" t="s">
        <v>795</v>
      </c>
      <c r="D402" s="143">
        <v>29.692</v>
      </c>
      <c r="E402" s="142" t="s">
        <v>794</v>
      </c>
    </row>
    <row r="403" spans="1:5" ht="47.25">
      <c r="A403" s="129" t="s">
        <v>793</v>
      </c>
      <c r="B403" s="129" t="s">
        <v>792</v>
      </c>
      <c r="C403" s="131" t="s">
        <v>791</v>
      </c>
      <c r="D403" s="130">
        <v>26.096879999999999</v>
      </c>
      <c r="E403" s="131" t="s">
        <v>790</v>
      </c>
    </row>
    <row r="404" spans="1:5" ht="31.5">
      <c r="A404" s="129" t="s">
        <v>789</v>
      </c>
      <c r="B404" s="141" t="s">
        <v>788</v>
      </c>
      <c r="C404" s="131" t="s">
        <v>787</v>
      </c>
      <c r="D404" s="130">
        <v>199.91087999999999</v>
      </c>
      <c r="E404" s="131" t="s">
        <v>786</v>
      </c>
    </row>
    <row r="405" spans="1:5" ht="31.5">
      <c r="A405" s="129" t="s">
        <v>784</v>
      </c>
      <c r="B405" s="141" t="s">
        <v>783</v>
      </c>
      <c r="C405" s="131" t="s">
        <v>785</v>
      </c>
      <c r="D405" s="130">
        <v>80.159000000000006</v>
      </c>
      <c r="E405" s="131" t="s">
        <v>781</v>
      </c>
    </row>
    <row r="406" spans="1:5" ht="31.5">
      <c r="A406" s="129" t="s">
        <v>784</v>
      </c>
      <c r="B406" s="141" t="s">
        <v>783</v>
      </c>
      <c r="C406" s="131" t="s">
        <v>782</v>
      </c>
      <c r="D406" s="130">
        <v>118.834</v>
      </c>
      <c r="E406" s="131" t="s">
        <v>781</v>
      </c>
    </row>
    <row r="407" spans="1:5" ht="31.5">
      <c r="A407" s="129" t="s">
        <v>780</v>
      </c>
      <c r="B407" s="141" t="s">
        <v>779</v>
      </c>
      <c r="C407" s="131" t="s">
        <v>778</v>
      </c>
      <c r="D407" s="130">
        <v>199.87942000000001</v>
      </c>
      <c r="E407" s="131" t="s">
        <v>777</v>
      </c>
    </row>
    <row r="408" spans="1:5" ht="47.25">
      <c r="A408" s="129" t="s">
        <v>776</v>
      </c>
      <c r="B408" s="131" t="s">
        <v>775</v>
      </c>
      <c r="C408" s="131" t="s">
        <v>774</v>
      </c>
      <c r="D408" s="130">
        <v>50.376240000000003</v>
      </c>
      <c r="E408" s="131" t="s">
        <v>773</v>
      </c>
    </row>
    <row r="409" spans="1:5" ht="31.5">
      <c r="A409" s="129" t="s">
        <v>772</v>
      </c>
      <c r="B409" s="129" t="s">
        <v>771</v>
      </c>
      <c r="C409" s="140" t="s">
        <v>770</v>
      </c>
      <c r="D409" s="138">
        <v>759.32299999999998</v>
      </c>
      <c r="E409" s="139" t="s">
        <v>769</v>
      </c>
    </row>
    <row r="410" spans="1:5" ht="31.5">
      <c r="A410" s="129" t="s">
        <v>768</v>
      </c>
      <c r="B410" s="129" t="s">
        <v>767</v>
      </c>
      <c r="C410" s="140" t="s">
        <v>766</v>
      </c>
      <c r="D410" s="138">
        <v>204.98500000000001</v>
      </c>
      <c r="E410" s="139" t="s">
        <v>765</v>
      </c>
    </row>
    <row r="411" spans="1:5" ht="47.25">
      <c r="A411" s="129" t="s">
        <v>764</v>
      </c>
      <c r="B411" s="129" t="s">
        <v>763</v>
      </c>
      <c r="C411" s="131" t="s">
        <v>762</v>
      </c>
      <c r="D411" s="138">
        <v>336</v>
      </c>
      <c r="E411" s="137" t="s">
        <v>761</v>
      </c>
    </row>
    <row r="412" spans="1:5" ht="63">
      <c r="A412" s="131" t="s">
        <v>760</v>
      </c>
      <c r="B412" s="131" t="s">
        <v>759</v>
      </c>
      <c r="C412" s="136" t="s">
        <v>758</v>
      </c>
      <c r="D412" s="130">
        <v>24.147780000000001</v>
      </c>
      <c r="E412" s="135" t="s">
        <v>757</v>
      </c>
    </row>
    <row r="413" spans="1:5" ht="78.75">
      <c r="A413" s="134" t="s">
        <v>756</v>
      </c>
      <c r="B413" s="134" t="s">
        <v>755</v>
      </c>
      <c r="C413" s="134" t="s">
        <v>754</v>
      </c>
      <c r="D413" s="130">
        <v>152.06299999999999</v>
      </c>
      <c r="E413" s="133" t="s">
        <v>753</v>
      </c>
    </row>
    <row r="414" spans="1:5">
      <c r="A414" s="132"/>
      <c r="B414" s="131"/>
      <c r="C414" s="131"/>
      <c r="D414" s="130"/>
      <c r="E414" s="129"/>
    </row>
    <row r="415" spans="1:5">
      <c r="A415" s="123"/>
      <c r="B415" s="122" t="s">
        <v>683</v>
      </c>
      <c r="C415" s="120" t="s">
        <v>648</v>
      </c>
      <c r="D415" s="128">
        <f>SUM(D250:D414)</f>
        <v>15432.727900000002</v>
      </c>
      <c r="E415" s="120" t="s">
        <v>648</v>
      </c>
    </row>
    <row r="416" spans="1:5" ht="17.45" customHeight="1">
      <c r="A416" s="92" t="s">
        <v>752</v>
      </c>
      <c r="B416" s="92"/>
      <c r="C416" s="92"/>
      <c r="D416" s="92"/>
      <c r="E416" s="92"/>
    </row>
    <row r="417" spans="1:5">
      <c r="A417" s="106" t="s">
        <v>747</v>
      </c>
      <c r="B417" s="126" t="s">
        <v>746</v>
      </c>
      <c r="C417" s="124" t="s">
        <v>751</v>
      </c>
      <c r="D417" s="124">
        <v>185.785</v>
      </c>
      <c r="E417" s="124" t="s">
        <v>744</v>
      </c>
    </row>
    <row r="418" spans="1:5" ht="31.5">
      <c r="A418" s="106" t="s">
        <v>750</v>
      </c>
      <c r="B418" s="126" t="s">
        <v>746</v>
      </c>
      <c r="C418" s="125" t="s">
        <v>749</v>
      </c>
      <c r="D418" s="127">
        <v>3.09</v>
      </c>
      <c r="E418" s="124" t="s">
        <v>748</v>
      </c>
    </row>
    <row r="419" spans="1:5">
      <c r="A419" s="106" t="s">
        <v>747</v>
      </c>
      <c r="B419" s="126" t="s">
        <v>746</v>
      </c>
      <c r="C419" s="125" t="s">
        <v>745</v>
      </c>
      <c r="D419" s="124">
        <v>53.073999999999998</v>
      </c>
      <c r="E419" s="124" t="s">
        <v>744</v>
      </c>
    </row>
    <row r="420" spans="1:5">
      <c r="A420" s="99"/>
      <c r="B420" s="98" t="s">
        <v>683</v>
      </c>
      <c r="C420" s="96" t="s">
        <v>648</v>
      </c>
      <c r="D420" s="124">
        <f>SUM(D417:D419)</f>
        <v>241.94900000000001</v>
      </c>
      <c r="E420" s="96" t="s">
        <v>648</v>
      </c>
    </row>
    <row r="421" spans="1:5" ht="17.45" customHeight="1">
      <c r="A421" s="87" t="s">
        <v>743</v>
      </c>
      <c r="B421" s="87"/>
      <c r="C421" s="87"/>
      <c r="D421" s="87"/>
      <c r="E421" s="87"/>
    </row>
    <row r="422" spans="1:5">
      <c r="A422" s="123"/>
      <c r="B422" s="122" t="s">
        <v>683</v>
      </c>
      <c r="C422" s="120" t="s">
        <v>648</v>
      </c>
      <c r="D422" s="121">
        <v>0</v>
      </c>
      <c r="E422" s="120" t="s">
        <v>648</v>
      </c>
    </row>
    <row r="423" spans="1:5">
      <c r="A423" s="94" t="s">
        <v>742</v>
      </c>
      <c r="B423" s="94"/>
      <c r="C423" s="94"/>
      <c r="D423" s="94"/>
      <c r="E423" s="94"/>
    </row>
    <row r="424" spans="1:5" ht="48" customHeight="1">
      <c r="A424" s="119" t="s">
        <v>741</v>
      </c>
      <c r="B424" s="52" t="s">
        <v>740</v>
      </c>
      <c r="C424" s="3" t="s">
        <v>739</v>
      </c>
      <c r="D424" s="70">
        <v>44.899659999999997</v>
      </c>
      <c r="E424" s="52" t="s">
        <v>732</v>
      </c>
    </row>
    <row r="425" spans="1:5" ht="31.5">
      <c r="A425" s="119" t="s">
        <v>738</v>
      </c>
      <c r="B425" s="52" t="s">
        <v>737</v>
      </c>
      <c r="C425" s="3" t="s">
        <v>736</v>
      </c>
      <c r="D425" s="70">
        <v>43.537619999999997</v>
      </c>
      <c r="E425" s="52" t="s">
        <v>732</v>
      </c>
    </row>
    <row r="426" spans="1:5" ht="31.5">
      <c r="A426" s="119" t="s">
        <v>735</v>
      </c>
      <c r="B426" s="52" t="s">
        <v>734</v>
      </c>
      <c r="C426" s="118" t="s">
        <v>733</v>
      </c>
      <c r="D426" s="70">
        <v>28.489650000000001</v>
      </c>
      <c r="E426" s="52" t="s">
        <v>732</v>
      </c>
    </row>
    <row r="427" spans="1:5" ht="31.5">
      <c r="A427" s="119" t="s">
        <v>731</v>
      </c>
      <c r="B427" s="52" t="s">
        <v>730</v>
      </c>
      <c r="C427" s="118" t="s">
        <v>729</v>
      </c>
      <c r="D427" s="70">
        <v>67.072999999999993</v>
      </c>
      <c r="E427" s="52" t="s">
        <v>728</v>
      </c>
    </row>
    <row r="428" spans="1:5">
      <c r="A428" s="115"/>
      <c r="B428" s="117" t="s">
        <v>0</v>
      </c>
      <c r="C428" s="115"/>
      <c r="D428" s="116">
        <f>SUM(D424:D427)</f>
        <v>183.99992999999998</v>
      </c>
      <c r="E428" s="115"/>
    </row>
    <row r="429" spans="1:5">
      <c r="A429" s="114" t="s">
        <v>727</v>
      </c>
      <c r="B429" s="114"/>
      <c r="C429" s="114"/>
      <c r="D429" s="114"/>
      <c r="E429" s="114"/>
    </row>
    <row r="430" spans="1:5" ht="47.25">
      <c r="A430" s="102" t="s">
        <v>726</v>
      </c>
      <c r="B430" s="103" t="s">
        <v>725</v>
      </c>
      <c r="C430" s="113" t="s">
        <v>724</v>
      </c>
      <c r="D430" s="112">
        <v>26.82</v>
      </c>
      <c r="E430" s="108" t="s">
        <v>723</v>
      </c>
    </row>
    <row r="431" spans="1:5">
      <c r="A431" s="111"/>
      <c r="B431" s="110" t="s">
        <v>683</v>
      </c>
      <c r="C431" s="108" t="s">
        <v>648</v>
      </c>
      <c r="D431" s="109">
        <f>SUM(D430:D430)</f>
        <v>26.82</v>
      </c>
      <c r="E431" s="108" t="s">
        <v>648</v>
      </c>
    </row>
    <row r="432" spans="1:5">
      <c r="A432" s="107" t="s">
        <v>722</v>
      </c>
      <c r="B432" s="107"/>
      <c r="C432" s="107"/>
      <c r="D432" s="107"/>
      <c r="E432" s="107"/>
    </row>
    <row r="433" spans="1:5">
      <c r="A433" s="106"/>
      <c r="B433" s="105" t="s">
        <v>683</v>
      </c>
      <c r="C433" s="88" t="s">
        <v>648</v>
      </c>
      <c r="D433" s="89">
        <f>SUM(D432:D432)</f>
        <v>0</v>
      </c>
      <c r="E433" s="88" t="s">
        <v>648</v>
      </c>
    </row>
    <row r="434" spans="1:5">
      <c r="A434" s="92" t="s">
        <v>721</v>
      </c>
      <c r="B434" s="92"/>
      <c r="C434" s="92"/>
      <c r="D434" s="92"/>
      <c r="E434" s="92"/>
    </row>
    <row r="435" spans="1:5" ht="31.5">
      <c r="A435" s="102" t="s">
        <v>717</v>
      </c>
      <c r="B435" s="102" t="s">
        <v>720</v>
      </c>
      <c r="C435" s="102" t="s">
        <v>719</v>
      </c>
      <c r="D435" s="101">
        <v>0</v>
      </c>
      <c r="E435" s="103" t="s">
        <v>718</v>
      </c>
    </row>
    <row r="436" spans="1:5" ht="31.5">
      <c r="A436" s="102" t="s">
        <v>717</v>
      </c>
      <c r="B436" s="102" t="s">
        <v>716</v>
      </c>
      <c r="C436" s="102" t="s">
        <v>715</v>
      </c>
      <c r="D436" s="101">
        <v>0</v>
      </c>
      <c r="E436" s="103" t="s">
        <v>711</v>
      </c>
    </row>
    <row r="437" spans="1:5" ht="78.75">
      <c r="A437" s="102" t="s">
        <v>714</v>
      </c>
      <c r="B437" s="102" t="s">
        <v>713</v>
      </c>
      <c r="C437" s="102" t="s">
        <v>712</v>
      </c>
      <c r="D437" s="101">
        <v>0</v>
      </c>
      <c r="E437" s="103" t="s">
        <v>711</v>
      </c>
    </row>
    <row r="438" spans="1:5" ht="110.25">
      <c r="A438" s="102" t="s">
        <v>710</v>
      </c>
      <c r="B438" s="102" t="s">
        <v>709</v>
      </c>
      <c r="C438" s="102" t="s">
        <v>708</v>
      </c>
      <c r="D438" s="104">
        <v>57.662999999999997</v>
      </c>
      <c r="E438" s="100" t="s">
        <v>690</v>
      </c>
    </row>
    <row r="439" spans="1:5" ht="31.5">
      <c r="A439" s="102" t="s">
        <v>707</v>
      </c>
      <c r="B439" s="102" t="s">
        <v>706</v>
      </c>
      <c r="C439" s="102" t="s">
        <v>705</v>
      </c>
      <c r="D439" s="101">
        <v>18.259</v>
      </c>
      <c r="E439" s="100" t="s">
        <v>690</v>
      </c>
    </row>
    <row r="440" spans="1:5" ht="110.25">
      <c r="A440" s="102" t="s">
        <v>704</v>
      </c>
      <c r="B440" s="102" t="s">
        <v>703</v>
      </c>
      <c r="C440" s="102" t="s">
        <v>702</v>
      </c>
      <c r="D440" s="101">
        <v>134.99799999999999</v>
      </c>
      <c r="E440" s="103" t="s">
        <v>701</v>
      </c>
    </row>
    <row r="441" spans="1:5" ht="78.75">
      <c r="A441" s="102" t="s">
        <v>700</v>
      </c>
      <c r="B441" s="102" t="s">
        <v>699</v>
      </c>
      <c r="C441" s="102" t="s">
        <v>698</v>
      </c>
      <c r="D441" s="101">
        <v>54.222999999999999</v>
      </c>
      <c r="E441" s="103" t="s">
        <v>697</v>
      </c>
    </row>
    <row r="442" spans="1:5" ht="63">
      <c r="A442" s="102" t="s">
        <v>696</v>
      </c>
      <c r="B442" s="102" t="s">
        <v>695</v>
      </c>
      <c r="C442" s="102" t="s">
        <v>694</v>
      </c>
      <c r="D442" s="101">
        <v>42.023000000000003</v>
      </c>
      <c r="E442" s="100" t="s">
        <v>690</v>
      </c>
    </row>
    <row r="443" spans="1:5" ht="78.75">
      <c r="A443" s="102" t="s">
        <v>693</v>
      </c>
      <c r="B443" s="102" t="s">
        <v>692</v>
      </c>
      <c r="C443" s="102" t="s">
        <v>691</v>
      </c>
      <c r="D443" s="101">
        <v>59.173000000000002</v>
      </c>
      <c r="E443" s="100" t="s">
        <v>690</v>
      </c>
    </row>
    <row r="444" spans="1:5">
      <c r="A444" s="99"/>
      <c r="B444" s="98" t="s">
        <v>683</v>
      </c>
      <c r="C444" s="96" t="s">
        <v>648</v>
      </c>
      <c r="D444" s="97">
        <f>SUM(D435:D443)</f>
        <v>366.339</v>
      </c>
      <c r="E444" s="96" t="s">
        <v>648</v>
      </c>
    </row>
    <row r="445" spans="1:5">
      <c r="A445" s="87" t="s">
        <v>689</v>
      </c>
      <c r="B445" s="87"/>
      <c r="C445" s="87"/>
      <c r="D445" s="87"/>
      <c r="E445" s="87"/>
    </row>
    <row r="446" spans="1:5">
      <c r="A446" s="95"/>
      <c r="B446" s="90" t="s">
        <v>683</v>
      </c>
      <c r="C446" s="88" t="s">
        <v>648</v>
      </c>
      <c r="D446" s="89">
        <f>SUM(D445:D445)</f>
        <v>0</v>
      </c>
      <c r="E446" s="88" t="s">
        <v>648</v>
      </c>
    </row>
    <row r="447" spans="1:5">
      <c r="A447" s="68" t="s">
        <v>688</v>
      </c>
      <c r="B447" s="68"/>
      <c r="C447" s="68"/>
      <c r="D447" s="68"/>
      <c r="E447" s="68"/>
    </row>
    <row r="448" spans="1:5">
      <c r="A448" s="67"/>
      <c r="B448" s="93" t="s">
        <v>649</v>
      </c>
      <c r="C448" s="88" t="s">
        <v>648</v>
      </c>
      <c r="D448" s="89">
        <f>SUM(D447:D447)</f>
        <v>0</v>
      </c>
      <c r="E448" s="65" t="s">
        <v>648</v>
      </c>
    </row>
    <row r="449" spans="1:5">
      <c r="A449" s="68" t="s">
        <v>687</v>
      </c>
      <c r="B449" s="68"/>
      <c r="C449" s="68"/>
      <c r="D449" s="68"/>
      <c r="E449" s="68"/>
    </row>
    <row r="450" spans="1:5">
      <c r="A450" s="67"/>
      <c r="B450" s="93" t="s">
        <v>649</v>
      </c>
      <c r="C450" s="88" t="s">
        <v>648</v>
      </c>
      <c r="D450" s="89">
        <f>SUM(D449:D449)</f>
        <v>0</v>
      </c>
      <c r="E450" s="65" t="s">
        <v>648</v>
      </c>
    </row>
    <row r="451" spans="1:5">
      <c r="A451" s="94" t="s">
        <v>686</v>
      </c>
      <c r="B451" s="94"/>
      <c r="C451" s="94"/>
      <c r="D451" s="94"/>
      <c r="E451" s="94"/>
    </row>
    <row r="452" spans="1:5">
      <c r="A452" s="67"/>
      <c r="B452" s="93" t="s">
        <v>649</v>
      </c>
      <c r="C452" s="88" t="s">
        <v>648</v>
      </c>
      <c r="D452" s="89">
        <f>SUM(D451:D451)</f>
        <v>0</v>
      </c>
      <c r="E452" s="65" t="s">
        <v>648</v>
      </c>
    </row>
    <row r="453" spans="1:5">
      <c r="A453" s="92" t="s">
        <v>685</v>
      </c>
      <c r="B453" s="92"/>
      <c r="C453" s="92"/>
      <c r="D453" s="92"/>
      <c r="E453" s="92"/>
    </row>
    <row r="454" spans="1:5">
      <c r="A454" s="91"/>
      <c r="B454" s="90" t="s">
        <v>683</v>
      </c>
      <c r="C454" s="88" t="s">
        <v>648</v>
      </c>
      <c r="D454" s="89">
        <f>SUM(D453:D453)</f>
        <v>0</v>
      </c>
      <c r="E454" s="88" t="s">
        <v>648</v>
      </c>
    </row>
    <row r="455" spans="1:5">
      <c r="A455" s="68" t="s">
        <v>684</v>
      </c>
      <c r="B455" s="68"/>
      <c r="C455" s="68"/>
      <c r="D455" s="68"/>
      <c r="E455" s="68"/>
    </row>
    <row r="456" spans="1:5">
      <c r="A456" s="91"/>
      <c r="B456" s="90" t="s">
        <v>683</v>
      </c>
      <c r="C456" s="88" t="s">
        <v>648</v>
      </c>
      <c r="D456" s="89">
        <f>SUM(D455:D455)</f>
        <v>0</v>
      </c>
      <c r="E456" s="88" t="s">
        <v>648</v>
      </c>
    </row>
    <row r="457" spans="1:5">
      <c r="A457" s="87" t="s">
        <v>682</v>
      </c>
      <c r="B457" s="87"/>
      <c r="C457" s="87"/>
      <c r="D457" s="87"/>
      <c r="E457" s="87"/>
    </row>
    <row r="458" spans="1:5" ht="15.6" customHeight="1">
      <c r="A458" s="86" t="s">
        <v>682</v>
      </c>
      <c r="B458" s="86"/>
      <c r="C458" s="86"/>
      <c r="D458" s="86"/>
      <c r="E458" s="86"/>
    </row>
    <row r="459" spans="1:5" ht="63">
      <c r="A459" s="82" t="s">
        <v>681</v>
      </c>
      <c r="B459" s="81" t="s">
        <v>680</v>
      </c>
      <c r="C459" s="80" t="s">
        <v>679</v>
      </c>
      <c r="D459" s="85">
        <v>13.89</v>
      </c>
      <c r="E459" s="83" t="s">
        <v>678</v>
      </c>
    </row>
    <row r="460" spans="1:5" ht="78.75">
      <c r="A460" s="82" t="s">
        <v>677</v>
      </c>
      <c r="B460" s="81" t="s">
        <v>676</v>
      </c>
      <c r="C460" s="80" t="s">
        <v>675</v>
      </c>
      <c r="D460" s="84">
        <v>22.591999999999999</v>
      </c>
      <c r="E460" s="83" t="s">
        <v>671</v>
      </c>
    </row>
    <row r="461" spans="1:5" ht="63">
      <c r="A461" s="82" t="s">
        <v>674</v>
      </c>
      <c r="B461" s="81" t="s">
        <v>673</v>
      </c>
      <c r="C461" s="80" t="s">
        <v>672</v>
      </c>
      <c r="D461" s="84">
        <v>21.625</v>
      </c>
      <c r="E461" s="83" t="s">
        <v>671</v>
      </c>
    </row>
    <row r="462" spans="1:5">
      <c r="A462" s="82"/>
      <c r="B462" s="81" t="s">
        <v>670</v>
      </c>
      <c r="C462" s="80"/>
      <c r="D462" s="70">
        <f>SUM(D459:D461)</f>
        <v>58.106999999999999</v>
      </c>
      <c r="E462" s="79"/>
    </row>
    <row r="463" spans="1:5">
      <c r="A463" s="78" t="s">
        <v>669</v>
      </c>
      <c r="B463" s="78"/>
      <c r="C463" s="78"/>
      <c r="D463" s="78"/>
      <c r="E463" s="78"/>
    </row>
    <row r="464" spans="1:5" ht="47.25">
      <c r="A464" s="57" t="s">
        <v>663</v>
      </c>
      <c r="B464" s="55" t="s">
        <v>662</v>
      </c>
      <c r="C464" s="74" t="s">
        <v>661</v>
      </c>
      <c r="D464" s="73">
        <v>23.122</v>
      </c>
      <c r="E464" s="69" t="s">
        <v>653</v>
      </c>
    </row>
    <row r="465" spans="1:5" ht="47.25">
      <c r="A465" s="57" t="s">
        <v>668</v>
      </c>
      <c r="B465" s="76" t="s">
        <v>667</v>
      </c>
      <c r="C465" s="76" t="s">
        <v>664</v>
      </c>
      <c r="D465" s="77">
        <v>161.50399999999999</v>
      </c>
      <c r="E465" s="76" t="s">
        <v>653</v>
      </c>
    </row>
    <row r="466" spans="1:5" ht="47.25">
      <c r="A466" s="57" t="s">
        <v>666</v>
      </c>
      <c r="B466" s="76" t="s">
        <v>665</v>
      </c>
      <c r="C466" s="76" t="s">
        <v>664</v>
      </c>
      <c r="D466" s="77">
        <v>179.82499999999999</v>
      </c>
      <c r="E466" s="76" t="s">
        <v>653</v>
      </c>
    </row>
    <row r="467" spans="1:5" ht="47.25">
      <c r="A467" s="57" t="s">
        <v>663</v>
      </c>
      <c r="B467" s="55" t="s">
        <v>662</v>
      </c>
      <c r="C467" s="74" t="s">
        <v>661</v>
      </c>
      <c r="D467" s="73">
        <v>44.063000000000002</v>
      </c>
      <c r="E467" s="69" t="s">
        <v>653</v>
      </c>
    </row>
    <row r="468" spans="1:5" ht="47.25">
      <c r="A468" s="57" t="s">
        <v>660</v>
      </c>
      <c r="B468" s="55" t="s">
        <v>659</v>
      </c>
      <c r="C468" s="74" t="s">
        <v>658</v>
      </c>
      <c r="D468" s="73">
        <v>90</v>
      </c>
      <c r="E468" s="75" t="s">
        <v>657</v>
      </c>
    </row>
    <row r="469" spans="1:5" ht="31.5">
      <c r="A469" s="57" t="s">
        <v>656</v>
      </c>
      <c r="B469" s="55" t="s">
        <v>655</v>
      </c>
      <c r="C469" s="74" t="s">
        <v>654</v>
      </c>
      <c r="D469" s="73">
        <v>35.366</v>
      </c>
      <c r="E469" s="69" t="s">
        <v>653</v>
      </c>
    </row>
    <row r="470" spans="1:5">
      <c r="A470" s="72"/>
      <c r="B470" s="71" t="s">
        <v>652</v>
      </c>
      <c r="C470" s="69" t="s">
        <v>648</v>
      </c>
      <c r="D470" s="70">
        <f>SUM(D464:D469)</f>
        <v>533.88</v>
      </c>
      <c r="E470" s="69" t="s">
        <v>648</v>
      </c>
    </row>
    <row r="471" spans="1:5">
      <c r="A471" s="72"/>
      <c r="B471" s="71" t="s">
        <v>651</v>
      </c>
      <c r="C471" s="69" t="s">
        <v>648</v>
      </c>
      <c r="D471" s="70">
        <f>D470+D462</f>
        <v>591.98699999999997</v>
      </c>
      <c r="E471" s="69" t="s">
        <v>648</v>
      </c>
    </row>
    <row r="472" spans="1:5">
      <c r="A472" s="68" t="s">
        <v>650</v>
      </c>
      <c r="B472" s="68"/>
      <c r="C472" s="68"/>
      <c r="D472" s="68"/>
      <c r="E472" s="68"/>
    </row>
    <row r="473" spans="1:5">
      <c r="A473" s="67"/>
      <c r="B473" s="67" t="s">
        <v>649</v>
      </c>
      <c r="C473" s="67"/>
      <c r="D473" s="66" t="s">
        <v>648</v>
      </c>
      <c r="E473" s="65" t="s">
        <v>648</v>
      </c>
    </row>
    <row r="474" spans="1:5" ht="18.600000000000001" customHeight="1">
      <c r="A474" s="64" t="s">
        <v>647</v>
      </c>
      <c r="B474" s="64"/>
      <c r="C474" s="64"/>
      <c r="D474" s="64"/>
      <c r="E474" s="64"/>
    </row>
    <row r="475" spans="1:5">
      <c r="A475" s="63"/>
      <c r="B475" s="62">
        <v>1216011</v>
      </c>
      <c r="C475" s="62"/>
      <c r="D475" s="62"/>
      <c r="E475" s="62"/>
    </row>
    <row r="476" spans="1:5" ht="31.5">
      <c r="A476" s="13" t="s">
        <v>356</v>
      </c>
      <c r="B476" s="50" t="s">
        <v>646</v>
      </c>
      <c r="C476" s="50" t="s">
        <v>646</v>
      </c>
      <c r="D476" s="61">
        <v>7.3853999999999997</v>
      </c>
      <c r="E476" s="60" t="s">
        <v>310</v>
      </c>
    </row>
    <row r="477" spans="1:5" ht="63">
      <c r="A477" s="13" t="s">
        <v>356</v>
      </c>
      <c r="B477" s="59" t="s">
        <v>645</v>
      </c>
      <c r="C477" s="59" t="s">
        <v>644</v>
      </c>
      <c r="D477" s="61">
        <v>148.03100000000001</v>
      </c>
      <c r="E477" s="60" t="s">
        <v>643</v>
      </c>
    </row>
    <row r="478" spans="1:5" ht="63">
      <c r="A478" s="13" t="s">
        <v>356</v>
      </c>
      <c r="B478" s="59" t="s">
        <v>642</v>
      </c>
      <c r="C478" s="59" t="s">
        <v>642</v>
      </c>
      <c r="D478" s="61">
        <v>202.67896999999999</v>
      </c>
      <c r="E478" s="48" t="s">
        <v>641</v>
      </c>
    </row>
    <row r="479" spans="1:5" ht="63">
      <c r="A479" s="13" t="s">
        <v>356</v>
      </c>
      <c r="B479" s="59" t="s">
        <v>640</v>
      </c>
      <c r="C479" s="59" t="s">
        <v>640</v>
      </c>
      <c r="D479" s="61">
        <v>18.119420000000002</v>
      </c>
      <c r="E479" s="60" t="s">
        <v>555</v>
      </c>
    </row>
    <row r="480" spans="1:5" ht="47.25">
      <c r="A480" s="13" t="s">
        <v>356</v>
      </c>
      <c r="B480" s="59" t="s">
        <v>639</v>
      </c>
      <c r="C480" s="59" t="s">
        <v>639</v>
      </c>
      <c r="D480" s="61">
        <v>173.86940999999999</v>
      </c>
      <c r="E480" s="60" t="s">
        <v>562</v>
      </c>
    </row>
    <row r="481" spans="1:5" ht="47.25">
      <c r="A481" s="13" t="s">
        <v>356</v>
      </c>
      <c r="B481" s="50" t="s">
        <v>638</v>
      </c>
      <c r="C481" s="50" t="s">
        <v>638</v>
      </c>
      <c r="D481" s="61">
        <v>24.490950000000002</v>
      </c>
      <c r="E481" s="60" t="s">
        <v>637</v>
      </c>
    </row>
    <row r="482" spans="1:5" ht="47.25">
      <c r="A482" s="13" t="s">
        <v>356</v>
      </c>
      <c r="B482" s="50" t="s">
        <v>636</v>
      </c>
      <c r="C482" s="50" t="s">
        <v>636</v>
      </c>
      <c r="D482" s="61">
        <v>47.018000000000001</v>
      </c>
      <c r="E482" s="60" t="s">
        <v>560</v>
      </c>
    </row>
    <row r="483" spans="1:5" ht="47.25">
      <c r="A483" s="13" t="s">
        <v>5</v>
      </c>
      <c r="B483" s="50" t="s">
        <v>635</v>
      </c>
      <c r="C483" s="50" t="s">
        <v>635</v>
      </c>
      <c r="D483" s="53">
        <v>31.350999999999999</v>
      </c>
      <c r="E483" s="60" t="s">
        <v>560</v>
      </c>
    </row>
    <row r="484" spans="1:5" ht="47.25">
      <c r="A484" s="13" t="s">
        <v>5</v>
      </c>
      <c r="B484" s="50" t="s">
        <v>634</v>
      </c>
      <c r="C484" s="50" t="s">
        <v>634</v>
      </c>
      <c r="D484" s="53">
        <v>31.309000000000001</v>
      </c>
      <c r="E484" s="60" t="s">
        <v>560</v>
      </c>
    </row>
    <row r="485" spans="1:5" ht="31.5">
      <c r="A485" s="13" t="s">
        <v>5</v>
      </c>
      <c r="B485" s="59" t="s">
        <v>633</v>
      </c>
      <c r="C485" s="59" t="s">
        <v>633</v>
      </c>
      <c r="D485" s="53">
        <v>203.28100000000001</v>
      </c>
      <c r="E485" s="48" t="s">
        <v>584</v>
      </c>
    </row>
    <row r="486" spans="1:5" ht="47.25">
      <c r="A486" s="13" t="s">
        <v>5</v>
      </c>
      <c r="B486" s="55" t="s">
        <v>632</v>
      </c>
      <c r="C486" s="55" t="s">
        <v>632</v>
      </c>
      <c r="D486" s="53">
        <v>182.23685</v>
      </c>
      <c r="E486" s="48" t="s">
        <v>631</v>
      </c>
    </row>
    <row r="487" spans="1:5" ht="31.5">
      <c r="A487" s="13" t="s">
        <v>5</v>
      </c>
      <c r="B487" s="50" t="s">
        <v>630</v>
      </c>
      <c r="C487" s="50" t="s">
        <v>630</v>
      </c>
      <c r="D487" s="53">
        <v>27.669</v>
      </c>
      <c r="E487" s="48" t="s">
        <v>628</v>
      </c>
    </row>
    <row r="488" spans="1:5" ht="31.5">
      <c r="A488" s="13" t="s">
        <v>5</v>
      </c>
      <c r="B488" s="50" t="s">
        <v>629</v>
      </c>
      <c r="C488" s="50" t="s">
        <v>629</v>
      </c>
      <c r="D488" s="53">
        <v>37.179000000000002</v>
      </c>
      <c r="E488" s="48" t="s">
        <v>628</v>
      </c>
    </row>
    <row r="489" spans="1:5" ht="31.5">
      <c r="A489" s="13" t="s">
        <v>5</v>
      </c>
      <c r="B489" s="50" t="s">
        <v>627</v>
      </c>
      <c r="C489" s="50" t="s">
        <v>627</v>
      </c>
      <c r="D489" s="53">
        <v>12.280670000000001</v>
      </c>
      <c r="E489" s="48" t="s">
        <v>499</v>
      </c>
    </row>
    <row r="490" spans="1:5" ht="31.5">
      <c r="A490" s="13" t="s">
        <v>5</v>
      </c>
      <c r="B490" s="50" t="s">
        <v>626</v>
      </c>
      <c r="C490" s="50" t="s">
        <v>626</v>
      </c>
      <c r="D490" s="53">
        <v>20.72532</v>
      </c>
      <c r="E490" s="48" t="s">
        <v>499</v>
      </c>
    </row>
    <row r="491" spans="1:5" ht="47.25">
      <c r="A491" s="13" t="s">
        <v>5</v>
      </c>
      <c r="B491" s="50" t="s">
        <v>625</v>
      </c>
      <c r="C491" s="50" t="s">
        <v>625</v>
      </c>
      <c r="D491" s="53">
        <v>3.8237999999999999</v>
      </c>
      <c r="E491" s="48" t="s">
        <v>466</v>
      </c>
    </row>
    <row r="492" spans="1:5" ht="47.25">
      <c r="A492" s="13" t="s">
        <v>5</v>
      </c>
      <c r="B492" s="50" t="s">
        <v>477</v>
      </c>
      <c r="C492" s="50" t="s">
        <v>477</v>
      </c>
      <c r="D492" s="53">
        <v>10.3368</v>
      </c>
      <c r="E492" s="48" t="s">
        <v>466</v>
      </c>
    </row>
    <row r="493" spans="1:5" ht="47.25">
      <c r="A493" s="13" t="s">
        <v>5</v>
      </c>
      <c r="B493" s="50" t="s">
        <v>624</v>
      </c>
      <c r="C493" s="50" t="s">
        <v>624</v>
      </c>
      <c r="D493" s="53">
        <v>5.2034000000000002</v>
      </c>
      <c r="E493" s="48" t="s">
        <v>466</v>
      </c>
    </row>
    <row r="494" spans="1:5" ht="47.25">
      <c r="A494" s="13" t="s">
        <v>5</v>
      </c>
      <c r="B494" s="50" t="s">
        <v>623</v>
      </c>
      <c r="C494" s="50" t="s">
        <v>623</v>
      </c>
      <c r="D494" s="53">
        <v>23.928000000000001</v>
      </c>
      <c r="E494" s="48" t="s">
        <v>466</v>
      </c>
    </row>
    <row r="495" spans="1:5" ht="63">
      <c r="A495" s="13" t="s">
        <v>5</v>
      </c>
      <c r="B495" s="50" t="s">
        <v>622</v>
      </c>
      <c r="C495" s="50" t="s">
        <v>622</v>
      </c>
      <c r="D495" s="53">
        <v>152.7346</v>
      </c>
      <c r="E495" s="48" t="s">
        <v>497</v>
      </c>
    </row>
    <row r="496" spans="1:5" ht="63">
      <c r="A496" s="13" t="s">
        <v>5</v>
      </c>
      <c r="B496" s="55" t="s">
        <v>621</v>
      </c>
      <c r="C496" s="55" t="s">
        <v>621</v>
      </c>
      <c r="D496" s="54">
        <f>196.12039+3.45827</f>
        <v>199.57865999999999</v>
      </c>
      <c r="E496" s="48" t="s">
        <v>549</v>
      </c>
    </row>
    <row r="497" spans="1:5" ht="47.25">
      <c r="A497" s="13" t="s">
        <v>5</v>
      </c>
      <c r="B497" s="50" t="s">
        <v>620</v>
      </c>
      <c r="C497" s="50" t="s">
        <v>620</v>
      </c>
      <c r="D497" s="54">
        <f>84.67692+1.58769</f>
        <v>86.26460999999999</v>
      </c>
      <c r="E497" s="48" t="s">
        <v>567</v>
      </c>
    </row>
    <row r="498" spans="1:5" ht="31.5">
      <c r="A498" s="13" t="s">
        <v>5</v>
      </c>
      <c r="B498" s="50" t="s">
        <v>619</v>
      </c>
      <c r="C498" s="50" t="s">
        <v>619</v>
      </c>
      <c r="D498" s="54">
        <f>134.613+2.386</f>
        <v>136.999</v>
      </c>
      <c r="E498" s="48" t="s">
        <v>505</v>
      </c>
    </row>
    <row r="499" spans="1:5" ht="31.5">
      <c r="A499" s="13" t="s">
        <v>5</v>
      </c>
      <c r="B499" s="50" t="s">
        <v>618</v>
      </c>
      <c r="C499" s="50" t="s">
        <v>618</v>
      </c>
      <c r="D499" s="54">
        <f>186.681+3.314</f>
        <v>189.995</v>
      </c>
      <c r="E499" s="48" t="s">
        <v>505</v>
      </c>
    </row>
    <row r="500" spans="1:5" ht="47.25">
      <c r="A500" s="13" t="s">
        <v>5</v>
      </c>
      <c r="B500" s="50" t="s">
        <v>617</v>
      </c>
      <c r="C500" s="50" t="s">
        <v>617</v>
      </c>
      <c r="D500" s="53">
        <v>28.672999999999998</v>
      </c>
      <c r="E500" s="48" t="s">
        <v>466</v>
      </c>
    </row>
    <row r="501" spans="1:5" ht="31.5">
      <c r="A501" s="13" t="s">
        <v>5</v>
      </c>
      <c r="B501" s="50" t="s">
        <v>616</v>
      </c>
      <c r="C501" s="50" t="s">
        <v>616</v>
      </c>
      <c r="D501" s="54">
        <f>78.604+1.395</f>
        <v>79.998999999999995</v>
      </c>
      <c r="E501" s="48" t="s">
        <v>505</v>
      </c>
    </row>
    <row r="502" spans="1:5" ht="47.25">
      <c r="A502" s="13" t="s">
        <v>5</v>
      </c>
      <c r="B502" s="55" t="s">
        <v>615</v>
      </c>
      <c r="C502" s="55" t="s">
        <v>615</v>
      </c>
      <c r="D502" s="54">
        <f>52.22721+0.91451</f>
        <v>53.141719999999999</v>
      </c>
      <c r="E502" s="48" t="s">
        <v>555</v>
      </c>
    </row>
    <row r="503" spans="1:5" ht="47.25">
      <c r="A503" s="13" t="s">
        <v>5</v>
      </c>
      <c r="B503" s="50" t="s">
        <v>614</v>
      </c>
      <c r="C503" s="50" t="s">
        <v>614</v>
      </c>
      <c r="D503" s="54">
        <f>83.76421+1.49867+111.38937+1.99594</f>
        <v>198.64819</v>
      </c>
      <c r="E503" s="48" t="s">
        <v>567</v>
      </c>
    </row>
    <row r="504" spans="1:5" ht="31.5">
      <c r="A504" s="13" t="s">
        <v>5</v>
      </c>
      <c r="B504" s="50" t="s">
        <v>613</v>
      </c>
      <c r="C504" s="50" t="s">
        <v>613</v>
      </c>
      <c r="D504" s="54">
        <f>84.437+1.5+1.043+0.018</f>
        <v>86.998000000000005</v>
      </c>
      <c r="E504" s="48" t="s">
        <v>505</v>
      </c>
    </row>
    <row r="505" spans="1:5" ht="47.25">
      <c r="A505" s="13" t="s">
        <v>5</v>
      </c>
      <c r="B505" s="55" t="s">
        <v>612</v>
      </c>
      <c r="C505" s="55" t="s">
        <v>612</v>
      </c>
      <c r="D505" s="54">
        <f>64.554+1.146</f>
        <v>65.7</v>
      </c>
      <c r="E505" s="48" t="s">
        <v>505</v>
      </c>
    </row>
    <row r="506" spans="1:5" ht="47.25">
      <c r="A506" s="13" t="s">
        <v>5</v>
      </c>
      <c r="B506" s="55" t="s">
        <v>611</v>
      </c>
      <c r="C506" s="55" t="s">
        <v>611</v>
      </c>
      <c r="D506" s="54">
        <f>88.369+1.569</f>
        <v>89.938000000000002</v>
      </c>
      <c r="E506" s="48" t="s">
        <v>505</v>
      </c>
    </row>
    <row r="507" spans="1:5" ht="31.5">
      <c r="A507" s="13" t="s">
        <v>5</v>
      </c>
      <c r="B507" s="50" t="s">
        <v>610</v>
      </c>
      <c r="C507" s="50" t="s">
        <v>610</v>
      </c>
      <c r="D507" s="54">
        <f>85.48+1.518</f>
        <v>86.998000000000005</v>
      </c>
      <c r="E507" s="48" t="s">
        <v>505</v>
      </c>
    </row>
    <row r="508" spans="1:5" ht="31.5">
      <c r="A508" s="13" t="s">
        <v>5</v>
      </c>
      <c r="B508" s="50" t="s">
        <v>609</v>
      </c>
      <c r="C508" s="50" t="s">
        <v>609</v>
      </c>
      <c r="D508" s="54">
        <v>136.999</v>
      </c>
      <c r="E508" s="48" t="s">
        <v>505</v>
      </c>
    </row>
    <row r="509" spans="1:5" ht="47.25">
      <c r="A509" s="13" t="s">
        <v>5</v>
      </c>
      <c r="B509" s="50" t="s">
        <v>608</v>
      </c>
      <c r="C509" s="50" t="s">
        <v>608</v>
      </c>
      <c r="D509" s="53">
        <v>15.004799999999999</v>
      </c>
      <c r="E509" s="48" t="s">
        <v>466</v>
      </c>
    </row>
    <row r="510" spans="1:5" ht="47.25">
      <c r="A510" s="13" t="s">
        <v>5</v>
      </c>
      <c r="B510" s="50" t="s">
        <v>607</v>
      </c>
      <c r="C510" s="50" t="s">
        <v>607</v>
      </c>
      <c r="D510" s="53">
        <v>16.849799999999998</v>
      </c>
      <c r="E510" s="48" t="s">
        <v>466</v>
      </c>
    </row>
    <row r="511" spans="1:5" ht="47.25">
      <c r="A511" s="13" t="s">
        <v>5</v>
      </c>
      <c r="B511" s="50" t="s">
        <v>606</v>
      </c>
      <c r="C511" s="50" t="s">
        <v>606</v>
      </c>
      <c r="D511" s="53">
        <v>26.479399999999998</v>
      </c>
      <c r="E511" s="48" t="s">
        <v>466</v>
      </c>
    </row>
    <row r="512" spans="1:5" ht="63">
      <c r="A512" s="13" t="s">
        <v>5</v>
      </c>
      <c r="B512" s="55" t="s">
        <v>605</v>
      </c>
      <c r="C512" s="55" t="s">
        <v>605</v>
      </c>
      <c r="D512" s="54">
        <f>196.3032+3.018</f>
        <v>199.3212</v>
      </c>
      <c r="E512" s="60" t="s">
        <v>562</v>
      </c>
    </row>
    <row r="513" spans="1:5" ht="63">
      <c r="A513" s="13" t="s">
        <v>5</v>
      </c>
      <c r="B513" s="55" t="s">
        <v>604</v>
      </c>
      <c r="C513" s="55" t="s">
        <v>604</v>
      </c>
      <c r="D513" s="54">
        <f>196.2456+3.035</f>
        <v>199.28059999999999</v>
      </c>
      <c r="E513" s="60" t="s">
        <v>562</v>
      </c>
    </row>
    <row r="514" spans="1:5" ht="31.5">
      <c r="A514" s="13" t="s">
        <v>5</v>
      </c>
      <c r="B514" s="50" t="s">
        <v>603</v>
      </c>
      <c r="C514" s="50" t="s">
        <v>603</v>
      </c>
      <c r="D514" s="54">
        <f>113.7+1.95662</f>
        <v>115.65662</v>
      </c>
      <c r="E514" s="48" t="s">
        <v>45</v>
      </c>
    </row>
    <row r="515" spans="1:5" ht="63">
      <c r="A515" s="13" t="s">
        <v>5</v>
      </c>
      <c r="B515" s="55" t="s">
        <v>602</v>
      </c>
      <c r="C515" s="55" t="s">
        <v>602</v>
      </c>
      <c r="D515" s="54">
        <f>157.02543+2.75331</f>
        <v>159.77874</v>
      </c>
      <c r="E515" s="48" t="s">
        <v>549</v>
      </c>
    </row>
    <row r="516" spans="1:5" ht="47.25">
      <c r="A516" s="13" t="s">
        <v>5</v>
      </c>
      <c r="B516" s="50" t="s">
        <v>601</v>
      </c>
      <c r="C516" s="50" t="s">
        <v>601</v>
      </c>
      <c r="D516" s="54">
        <f>0.59917+33.33551</f>
        <v>33.93468</v>
      </c>
      <c r="E516" s="48" t="s">
        <v>600</v>
      </c>
    </row>
    <row r="517" spans="1:5" ht="63">
      <c r="A517" s="13" t="s">
        <v>5</v>
      </c>
      <c r="B517" s="55" t="s">
        <v>599</v>
      </c>
      <c r="C517" s="55" t="s">
        <v>599</v>
      </c>
      <c r="D517" s="54">
        <f>155.8248+2.37346</f>
        <v>158.19826</v>
      </c>
      <c r="E517" s="48" t="s">
        <v>497</v>
      </c>
    </row>
    <row r="518" spans="1:5" ht="31.5">
      <c r="A518" s="13" t="s">
        <v>5</v>
      </c>
      <c r="B518" s="50" t="s">
        <v>598</v>
      </c>
      <c r="C518" s="50" t="s">
        <v>598</v>
      </c>
      <c r="D518" s="53">
        <v>33.428199999999997</v>
      </c>
      <c r="E518" s="48" t="s">
        <v>579</v>
      </c>
    </row>
    <row r="519" spans="1:5" ht="47.25">
      <c r="A519" s="13" t="s">
        <v>5</v>
      </c>
      <c r="B519" s="55" t="s">
        <v>597</v>
      </c>
      <c r="C519" s="55" t="s">
        <v>597</v>
      </c>
      <c r="D519" s="54">
        <f>54.478+0.985</f>
        <v>55.463000000000001</v>
      </c>
      <c r="E519" s="48" t="s">
        <v>560</v>
      </c>
    </row>
    <row r="520" spans="1:5" ht="47.25">
      <c r="A520" s="13" t="s">
        <v>5</v>
      </c>
      <c r="B520" s="55" t="s">
        <v>596</v>
      </c>
      <c r="C520" s="55" t="s">
        <v>596</v>
      </c>
      <c r="D520" s="54">
        <f>86.726+1.565</f>
        <v>88.290999999999997</v>
      </c>
      <c r="E520" s="48" t="s">
        <v>560</v>
      </c>
    </row>
    <row r="521" spans="1:5" ht="47.25">
      <c r="A521" s="13" t="s">
        <v>5</v>
      </c>
      <c r="B521" s="55" t="s">
        <v>595</v>
      </c>
      <c r="C521" s="55" t="s">
        <v>595</v>
      </c>
      <c r="D521" s="54">
        <f>58.352+1.05</f>
        <v>59.401999999999994</v>
      </c>
      <c r="E521" s="48" t="s">
        <v>560</v>
      </c>
    </row>
    <row r="522" spans="1:5" ht="63">
      <c r="A522" s="13" t="s">
        <v>5</v>
      </c>
      <c r="B522" s="55" t="s">
        <v>594</v>
      </c>
      <c r="C522" s="55" t="s">
        <v>594</v>
      </c>
      <c r="D522" s="54">
        <f>190.2456+2.925</f>
        <v>193.17060000000001</v>
      </c>
      <c r="E522" s="60" t="s">
        <v>562</v>
      </c>
    </row>
    <row r="523" spans="1:5" ht="31.5">
      <c r="A523" s="13" t="s">
        <v>5</v>
      </c>
      <c r="B523" s="50" t="s">
        <v>593</v>
      </c>
      <c r="C523" s="50" t="s">
        <v>593</v>
      </c>
      <c r="D523" s="53">
        <v>33.428199999999997</v>
      </c>
      <c r="E523" s="48" t="s">
        <v>579</v>
      </c>
    </row>
    <row r="524" spans="1:5" ht="31.5">
      <c r="A524" s="13" t="s">
        <v>5</v>
      </c>
      <c r="B524" s="50" t="s">
        <v>592</v>
      </c>
      <c r="C524" s="50" t="s">
        <v>592</v>
      </c>
      <c r="D524" s="53">
        <v>33.428199999999997</v>
      </c>
      <c r="E524" s="48" t="s">
        <v>579</v>
      </c>
    </row>
    <row r="525" spans="1:5" ht="31.5">
      <c r="A525" s="13" t="s">
        <v>5</v>
      </c>
      <c r="B525" s="50" t="s">
        <v>591</v>
      </c>
      <c r="C525" s="50" t="s">
        <v>591</v>
      </c>
      <c r="D525" s="53">
        <v>33.428199999999997</v>
      </c>
      <c r="E525" s="48" t="s">
        <v>579</v>
      </c>
    </row>
    <row r="526" spans="1:5" ht="47.25">
      <c r="A526" s="13" t="s">
        <v>5</v>
      </c>
      <c r="B526" s="50" t="s">
        <v>590</v>
      </c>
      <c r="C526" s="50" t="s">
        <v>590</v>
      </c>
      <c r="D526" s="54">
        <f>109.62494+1.69165</f>
        <v>111.31658999999999</v>
      </c>
      <c r="E526" s="48" t="s">
        <v>589</v>
      </c>
    </row>
    <row r="527" spans="1:5" ht="47.25">
      <c r="A527" s="13" t="s">
        <v>5</v>
      </c>
      <c r="B527" s="50" t="s">
        <v>588</v>
      </c>
      <c r="C527" s="50" t="s">
        <v>588</v>
      </c>
      <c r="D527" s="53">
        <v>9.4359999999999999</v>
      </c>
      <c r="E527" s="48" t="s">
        <v>466</v>
      </c>
    </row>
    <row r="528" spans="1:5" ht="31.5">
      <c r="A528" s="13" t="s">
        <v>5</v>
      </c>
      <c r="B528" s="59" t="s">
        <v>587</v>
      </c>
      <c r="C528" s="59" t="s">
        <v>587</v>
      </c>
      <c r="D528" s="54">
        <f>93.691+1.63</f>
        <v>95.320999999999998</v>
      </c>
      <c r="E528" s="48" t="s">
        <v>586</v>
      </c>
    </row>
    <row r="529" spans="1:5" ht="31.5">
      <c r="A529" s="13" t="s">
        <v>5</v>
      </c>
      <c r="B529" s="58" t="s">
        <v>585</v>
      </c>
      <c r="C529" s="58" t="s">
        <v>585</v>
      </c>
      <c r="D529" s="54">
        <f>53.44181+0.93263</f>
        <v>54.37444</v>
      </c>
      <c r="E529" s="48" t="s">
        <v>584</v>
      </c>
    </row>
    <row r="530" spans="1:5" ht="47.25">
      <c r="A530" s="13" t="s">
        <v>5</v>
      </c>
      <c r="B530" s="50" t="s">
        <v>552</v>
      </c>
      <c r="C530" s="50" t="s">
        <v>552</v>
      </c>
      <c r="D530" s="54">
        <v>20.390470000000001</v>
      </c>
      <c r="E530" s="48" t="s">
        <v>584</v>
      </c>
    </row>
    <row r="531" spans="1:5" ht="47.25">
      <c r="A531" s="13" t="s">
        <v>5</v>
      </c>
      <c r="B531" s="50" t="s">
        <v>583</v>
      </c>
      <c r="C531" s="50" t="s">
        <v>583</v>
      </c>
      <c r="D531" s="54">
        <f>199.676+3.553</f>
        <v>203.22899999999998</v>
      </c>
      <c r="E531" s="48" t="s">
        <v>560</v>
      </c>
    </row>
    <row r="532" spans="1:5" ht="47.25">
      <c r="A532" s="13" t="s">
        <v>5</v>
      </c>
      <c r="B532" s="50" t="s">
        <v>582</v>
      </c>
      <c r="C532" s="50" t="s">
        <v>582</v>
      </c>
      <c r="D532" s="54">
        <f>127.996+2.221</f>
        <v>130.21699999999998</v>
      </c>
      <c r="E532" s="48" t="s">
        <v>522</v>
      </c>
    </row>
    <row r="533" spans="1:5" ht="63">
      <c r="A533" s="13" t="s">
        <v>5</v>
      </c>
      <c r="B533" s="55" t="s">
        <v>581</v>
      </c>
      <c r="C533" s="55" t="s">
        <v>581</v>
      </c>
      <c r="D533" s="54">
        <f>132.89422+2.05346</f>
        <v>134.94767999999999</v>
      </c>
      <c r="E533" s="48" t="s">
        <v>497</v>
      </c>
    </row>
    <row r="534" spans="1:5" ht="31.5">
      <c r="A534" s="13" t="s">
        <v>5</v>
      </c>
      <c r="B534" s="50" t="s">
        <v>580</v>
      </c>
      <c r="C534" s="50" t="s">
        <v>580</v>
      </c>
      <c r="D534" s="53">
        <v>7.2468000000000004</v>
      </c>
      <c r="E534" s="48" t="s">
        <v>579</v>
      </c>
    </row>
    <row r="535" spans="1:5" ht="31.5">
      <c r="A535" s="13" t="s">
        <v>5</v>
      </c>
      <c r="B535" s="50" t="s">
        <v>578</v>
      </c>
      <c r="C535" s="50" t="s">
        <v>578</v>
      </c>
      <c r="D535" s="53">
        <v>43.762999999999998</v>
      </c>
      <c r="E535" s="48" t="s">
        <v>522</v>
      </c>
    </row>
    <row r="536" spans="1:5" ht="47.25">
      <c r="A536" s="13" t="s">
        <v>5</v>
      </c>
      <c r="B536" s="50" t="s">
        <v>577</v>
      </c>
      <c r="C536" s="50" t="s">
        <v>577</v>
      </c>
      <c r="D536" s="53">
        <v>50.911999999999999</v>
      </c>
      <c r="E536" s="48" t="s">
        <v>522</v>
      </c>
    </row>
    <row r="537" spans="1:5" ht="31.5">
      <c r="A537" s="13" t="s">
        <v>5</v>
      </c>
      <c r="B537" s="50" t="s">
        <v>576</v>
      </c>
      <c r="C537" s="50" t="s">
        <v>576</v>
      </c>
      <c r="D537" s="53">
        <v>28.155709999999999</v>
      </c>
      <c r="E537" s="48" t="s">
        <v>522</v>
      </c>
    </row>
    <row r="538" spans="1:5" ht="31.5">
      <c r="A538" s="13" t="s">
        <v>5</v>
      </c>
      <c r="B538" s="50" t="s">
        <v>575</v>
      </c>
      <c r="C538" s="50" t="s">
        <v>575</v>
      </c>
      <c r="D538" s="53">
        <v>21.388000000000002</v>
      </c>
      <c r="E538" s="48" t="s">
        <v>522</v>
      </c>
    </row>
    <row r="539" spans="1:5" ht="47.25">
      <c r="A539" s="13" t="s">
        <v>5</v>
      </c>
      <c r="B539" s="50" t="s">
        <v>574</v>
      </c>
      <c r="C539" s="50" t="s">
        <v>574</v>
      </c>
      <c r="D539" s="54">
        <f>9.48651+0.16022</f>
        <v>9.6467300000000016</v>
      </c>
      <c r="E539" s="48" t="s">
        <v>573</v>
      </c>
    </row>
    <row r="540" spans="1:5" ht="47.25">
      <c r="A540" s="13" t="s">
        <v>5</v>
      </c>
      <c r="B540" s="50" t="s">
        <v>572</v>
      </c>
      <c r="C540" s="50" t="s">
        <v>572</v>
      </c>
      <c r="D540" s="53">
        <v>11.9168</v>
      </c>
      <c r="E540" s="48" t="s">
        <v>466</v>
      </c>
    </row>
    <row r="541" spans="1:5" ht="47.25">
      <c r="A541" s="13" t="s">
        <v>5</v>
      </c>
      <c r="B541" s="50" t="s">
        <v>571</v>
      </c>
      <c r="C541" s="50" t="s">
        <v>571</v>
      </c>
      <c r="D541" s="53">
        <v>8.9337999999999997</v>
      </c>
      <c r="E541" s="48" t="s">
        <v>466</v>
      </c>
    </row>
    <row r="542" spans="1:5" ht="47.25">
      <c r="A542" s="13" t="s">
        <v>5</v>
      </c>
      <c r="B542" s="50" t="s">
        <v>570</v>
      </c>
      <c r="C542" s="50" t="s">
        <v>570</v>
      </c>
      <c r="D542" s="53">
        <v>18.9834</v>
      </c>
      <c r="E542" s="48" t="s">
        <v>466</v>
      </c>
    </row>
    <row r="543" spans="1:5" ht="47.25">
      <c r="A543" s="13" t="s">
        <v>5</v>
      </c>
      <c r="B543" s="50" t="s">
        <v>569</v>
      </c>
      <c r="C543" s="50" t="s">
        <v>569</v>
      </c>
      <c r="D543" s="53">
        <v>36.581200000000003</v>
      </c>
      <c r="E543" s="48" t="s">
        <v>466</v>
      </c>
    </row>
    <row r="544" spans="1:5" ht="47.25">
      <c r="A544" s="13" t="s">
        <v>5</v>
      </c>
      <c r="B544" s="50" t="s">
        <v>568</v>
      </c>
      <c r="C544" s="50" t="s">
        <v>568</v>
      </c>
      <c r="D544" s="54">
        <f>101.23446+1.8157</f>
        <v>103.05016000000001</v>
      </c>
      <c r="E544" s="48" t="s">
        <v>567</v>
      </c>
    </row>
    <row r="545" spans="1:5" ht="47.25">
      <c r="A545" s="13" t="s">
        <v>5</v>
      </c>
      <c r="B545" s="58" t="s">
        <v>566</v>
      </c>
      <c r="C545" s="58" t="s">
        <v>566</v>
      </c>
      <c r="D545" s="54">
        <f>199.39397+3.53201</f>
        <v>202.92598000000001</v>
      </c>
      <c r="E545" s="48" t="s">
        <v>510</v>
      </c>
    </row>
    <row r="546" spans="1:5" ht="31.5">
      <c r="A546" s="13" t="s">
        <v>5</v>
      </c>
      <c r="B546" s="50" t="s">
        <v>565</v>
      </c>
      <c r="C546" s="50" t="s">
        <v>565</v>
      </c>
      <c r="D546" s="54">
        <f>85.48+1.518</f>
        <v>86.998000000000005</v>
      </c>
      <c r="E546" s="48" t="s">
        <v>505</v>
      </c>
    </row>
    <row r="547" spans="1:5" ht="47.25">
      <c r="A547" s="13" t="s">
        <v>5</v>
      </c>
      <c r="B547" s="50" t="s">
        <v>564</v>
      </c>
      <c r="C547" s="50" t="s">
        <v>564</v>
      </c>
      <c r="D547" s="54">
        <f>76.23101+1.1799</f>
        <v>77.410910000000001</v>
      </c>
      <c r="E547" s="48" t="s">
        <v>497</v>
      </c>
    </row>
    <row r="548" spans="1:5" ht="63">
      <c r="A548" s="13" t="s">
        <v>5</v>
      </c>
      <c r="B548" s="55" t="s">
        <v>563</v>
      </c>
      <c r="C548" s="55" t="s">
        <v>563</v>
      </c>
      <c r="D548" s="54">
        <v>107.3746</v>
      </c>
      <c r="E548" s="48" t="s">
        <v>562</v>
      </c>
    </row>
    <row r="549" spans="1:5" ht="31.5">
      <c r="A549" s="13" t="s">
        <v>5</v>
      </c>
      <c r="B549" s="55" t="s">
        <v>561</v>
      </c>
      <c r="C549" s="55" t="s">
        <v>561</v>
      </c>
      <c r="D549" s="54">
        <f>179.973+3.189</f>
        <v>183.16200000000001</v>
      </c>
      <c r="E549" s="48" t="s">
        <v>560</v>
      </c>
    </row>
    <row r="550" spans="1:5" ht="47.25">
      <c r="A550" s="13" t="s">
        <v>5</v>
      </c>
      <c r="B550" s="55" t="s">
        <v>559</v>
      </c>
      <c r="C550" s="55" t="s">
        <v>559</v>
      </c>
      <c r="D550" s="54">
        <f>176.70038+2.67869</f>
        <v>179.37906999999998</v>
      </c>
      <c r="E550" s="48" t="s">
        <v>558</v>
      </c>
    </row>
    <row r="551" spans="1:5" ht="31.5">
      <c r="A551" s="13" t="s">
        <v>5</v>
      </c>
      <c r="B551" s="50" t="s">
        <v>557</v>
      </c>
      <c r="C551" s="50" t="s">
        <v>557</v>
      </c>
      <c r="D551" s="54">
        <f>169.689+2.89969</f>
        <v>172.58868999999999</v>
      </c>
      <c r="E551" s="48" t="s">
        <v>45</v>
      </c>
    </row>
    <row r="552" spans="1:5" ht="47.25">
      <c r="A552" s="13" t="s">
        <v>5</v>
      </c>
      <c r="B552" s="55" t="s">
        <v>556</v>
      </c>
      <c r="C552" s="55" t="s">
        <v>556</v>
      </c>
      <c r="D552" s="54">
        <f>169.68013+3.4047</f>
        <v>173.08482999999998</v>
      </c>
      <c r="E552" s="48" t="s">
        <v>555</v>
      </c>
    </row>
    <row r="553" spans="1:5" ht="47.25">
      <c r="A553" s="13" t="s">
        <v>5</v>
      </c>
      <c r="B553" s="55" t="s">
        <v>554</v>
      </c>
      <c r="C553" s="55" t="s">
        <v>554</v>
      </c>
      <c r="D553" s="56">
        <f>195.487+3.401</f>
        <v>198.88800000000001</v>
      </c>
      <c r="E553" s="48" t="s">
        <v>270</v>
      </c>
    </row>
    <row r="554" spans="1:5" ht="31.5">
      <c r="A554" s="13" t="s">
        <v>5</v>
      </c>
      <c r="B554" s="55" t="s">
        <v>553</v>
      </c>
      <c r="C554" s="55" t="s">
        <v>553</v>
      </c>
      <c r="D554" s="56">
        <f>196.21623+3.46672</f>
        <v>199.68295000000001</v>
      </c>
      <c r="E554" s="48" t="s">
        <v>510</v>
      </c>
    </row>
    <row r="555" spans="1:5" ht="47.25">
      <c r="A555" s="13" t="s">
        <v>5</v>
      </c>
      <c r="B555" s="50" t="s">
        <v>552</v>
      </c>
      <c r="C555" s="50" t="s">
        <v>552</v>
      </c>
      <c r="D555" s="53">
        <v>106.97161</v>
      </c>
      <c r="E555" s="48" t="s">
        <v>512</v>
      </c>
    </row>
    <row r="556" spans="1:5" ht="63">
      <c r="A556" s="13" t="s">
        <v>5</v>
      </c>
      <c r="B556" s="55" t="s">
        <v>551</v>
      </c>
      <c r="C556" s="55" t="s">
        <v>551</v>
      </c>
      <c r="D556" s="54">
        <f>169.30288+2.97084</f>
        <v>172.27372</v>
      </c>
      <c r="E556" s="48" t="s">
        <v>549</v>
      </c>
    </row>
    <row r="557" spans="1:5" ht="63">
      <c r="A557" s="13" t="s">
        <v>5</v>
      </c>
      <c r="B557" s="55" t="s">
        <v>550</v>
      </c>
      <c r="C557" s="55" t="s">
        <v>550</v>
      </c>
      <c r="D557" s="54">
        <f>3.06085+175.84814</f>
        <v>178.90898999999999</v>
      </c>
      <c r="E557" s="48" t="s">
        <v>549</v>
      </c>
    </row>
    <row r="558" spans="1:5" ht="47.25">
      <c r="A558" s="13" t="s">
        <v>5</v>
      </c>
      <c r="B558" s="55" t="s">
        <v>548</v>
      </c>
      <c r="C558" s="55" t="s">
        <v>548</v>
      </c>
      <c r="D558" s="54">
        <f>21.709+0.381</f>
        <v>22.09</v>
      </c>
      <c r="E558" s="48" t="s">
        <v>505</v>
      </c>
    </row>
    <row r="559" spans="1:5" ht="47.25">
      <c r="A559" s="13" t="s">
        <v>5</v>
      </c>
      <c r="B559" s="58" t="s">
        <v>547</v>
      </c>
      <c r="C559" s="58" t="s">
        <v>547</v>
      </c>
      <c r="D559" s="54">
        <f>42.10015+0.74077</f>
        <v>42.840919999999997</v>
      </c>
      <c r="E559" s="48" t="s">
        <v>512</v>
      </c>
    </row>
    <row r="560" spans="1:5" ht="31.5">
      <c r="A560" s="13" t="s">
        <v>5</v>
      </c>
      <c r="B560" s="50" t="s">
        <v>546</v>
      </c>
      <c r="C560" s="50" t="s">
        <v>546</v>
      </c>
      <c r="D560" s="54">
        <f>50.24388+0.88061</f>
        <v>51.124489999999994</v>
      </c>
      <c r="E560" s="48" t="s">
        <v>512</v>
      </c>
    </row>
    <row r="561" spans="1:5" ht="47.25">
      <c r="A561" s="13" t="s">
        <v>5</v>
      </c>
      <c r="B561" s="55" t="s">
        <v>545</v>
      </c>
      <c r="C561" s="55" t="s">
        <v>545</v>
      </c>
      <c r="D561" s="54">
        <f>61.10403+1.06578</f>
        <v>62.169809999999998</v>
      </c>
      <c r="E561" s="48" t="s">
        <v>512</v>
      </c>
    </row>
    <row r="562" spans="1:5" ht="63">
      <c r="A562" s="13" t="s">
        <v>5</v>
      </c>
      <c r="B562" s="55" t="s">
        <v>544</v>
      </c>
      <c r="C562" s="55" t="s">
        <v>544</v>
      </c>
      <c r="D562" s="54">
        <f>74.80609+1.30816</f>
        <v>76.114249999999998</v>
      </c>
      <c r="E562" s="48" t="s">
        <v>512</v>
      </c>
    </row>
    <row r="563" spans="1:5" ht="31.5">
      <c r="A563" s="13" t="s">
        <v>5</v>
      </c>
      <c r="B563" s="50" t="s">
        <v>543</v>
      </c>
      <c r="C563" s="50" t="s">
        <v>543</v>
      </c>
      <c r="D563" s="54">
        <f>48.25985+0.84561</f>
        <v>49.105460000000001</v>
      </c>
      <c r="E563" s="48" t="s">
        <v>512</v>
      </c>
    </row>
    <row r="564" spans="1:5" ht="47.25">
      <c r="A564" s="13" t="s">
        <v>5</v>
      </c>
      <c r="B564" s="58" t="s">
        <v>542</v>
      </c>
      <c r="C564" s="58" t="s">
        <v>542</v>
      </c>
      <c r="D564" s="54">
        <f>143.54433+2.51836</f>
        <v>146.06269</v>
      </c>
      <c r="E564" s="48" t="s">
        <v>512</v>
      </c>
    </row>
    <row r="565" spans="1:5" ht="47.25">
      <c r="A565" s="13" t="s">
        <v>5</v>
      </c>
      <c r="B565" s="58" t="s">
        <v>541</v>
      </c>
      <c r="C565" s="58" t="s">
        <v>541</v>
      </c>
      <c r="D565" s="54">
        <f>53.27517+0.93194</f>
        <v>54.20711</v>
      </c>
      <c r="E565" s="48" t="s">
        <v>512</v>
      </c>
    </row>
    <row r="566" spans="1:5" ht="47.25">
      <c r="A566" s="13" t="s">
        <v>5</v>
      </c>
      <c r="B566" s="55" t="s">
        <v>540</v>
      </c>
      <c r="C566" s="55" t="s">
        <v>540</v>
      </c>
      <c r="D566" s="54">
        <f>27.52801+0.4843</f>
        <v>28.012309999999999</v>
      </c>
      <c r="E566" s="48" t="s">
        <v>512</v>
      </c>
    </row>
    <row r="567" spans="1:5" ht="47.25">
      <c r="A567" s="13" t="s">
        <v>5</v>
      </c>
      <c r="B567" s="55" t="s">
        <v>539</v>
      </c>
      <c r="C567" s="55" t="s">
        <v>539</v>
      </c>
      <c r="D567" s="54">
        <f>27.52801+0.4843</f>
        <v>28.012309999999999</v>
      </c>
      <c r="E567" s="48" t="s">
        <v>512</v>
      </c>
    </row>
    <row r="568" spans="1:5" ht="47.25">
      <c r="A568" s="13" t="s">
        <v>5</v>
      </c>
      <c r="B568" s="58" t="s">
        <v>538</v>
      </c>
      <c r="C568" s="58" t="s">
        <v>538</v>
      </c>
      <c r="D568" s="54">
        <f>109.32414+1.91375</f>
        <v>111.23788999999999</v>
      </c>
      <c r="E568" s="48" t="s">
        <v>512</v>
      </c>
    </row>
    <row r="569" spans="1:5" ht="47.25">
      <c r="A569" s="13" t="s">
        <v>5</v>
      </c>
      <c r="B569" s="55" t="s">
        <v>537</v>
      </c>
      <c r="C569" s="55" t="s">
        <v>537</v>
      </c>
      <c r="D569" s="54">
        <f>47.98814+0.84132</f>
        <v>48.829460000000005</v>
      </c>
      <c r="E569" s="48" t="s">
        <v>512</v>
      </c>
    </row>
    <row r="570" spans="1:5" ht="47.25">
      <c r="A570" s="13" t="s">
        <v>5</v>
      </c>
      <c r="B570" s="50" t="s">
        <v>536</v>
      </c>
      <c r="C570" s="50" t="s">
        <v>536</v>
      </c>
      <c r="D570" s="54">
        <f>57.98512+1.01484</f>
        <v>58.999960000000002</v>
      </c>
      <c r="E570" s="48" t="s">
        <v>512</v>
      </c>
    </row>
    <row r="571" spans="1:5" ht="31.5">
      <c r="A571" s="13" t="s">
        <v>5</v>
      </c>
      <c r="B571" s="50" t="s">
        <v>535</v>
      </c>
      <c r="C571" s="50" t="s">
        <v>535</v>
      </c>
      <c r="D571" s="53">
        <v>36.447360000000003</v>
      </c>
      <c r="E571" s="48" t="s">
        <v>499</v>
      </c>
    </row>
    <row r="572" spans="1:5" ht="31.5">
      <c r="A572" s="13" t="s">
        <v>5</v>
      </c>
      <c r="B572" s="50" t="s">
        <v>534</v>
      </c>
      <c r="C572" s="50" t="s">
        <v>534</v>
      </c>
      <c r="D572" s="53">
        <v>72.894760000000005</v>
      </c>
      <c r="E572" s="48" t="s">
        <v>499</v>
      </c>
    </row>
    <row r="573" spans="1:5" ht="47.25">
      <c r="A573" s="13" t="s">
        <v>5</v>
      </c>
      <c r="B573" s="50" t="s">
        <v>533</v>
      </c>
      <c r="C573" s="50" t="s">
        <v>533</v>
      </c>
      <c r="D573" s="53">
        <v>78.280339999999995</v>
      </c>
      <c r="E573" s="48" t="s">
        <v>499</v>
      </c>
    </row>
    <row r="574" spans="1:5" ht="47.25">
      <c r="A574" s="13" t="s">
        <v>5</v>
      </c>
      <c r="B574" s="55" t="s">
        <v>532</v>
      </c>
      <c r="C574" s="55" t="s">
        <v>532</v>
      </c>
      <c r="D574" s="54">
        <f>126.86034+2.23948</f>
        <v>129.09981999999999</v>
      </c>
      <c r="E574" s="48" t="s">
        <v>493</v>
      </c>
    </row>
    <row r="575" spans="1:5" ht="47.25">
      <c r="A575" s="13" t="s">
        <v>5</v>
      </c>
      <c r="B575" s="55" t="s">
        <v>531</v>
      </c>
      <c r="C575" s="55" t="s">
        <v>531</v>
      </c>
      <c r="D575" s="54">
        <f>126.86034+2.23948</f>
        <v>129.09981999999999</v>
      </c>
      <c r="E575" s="48" t="s">
        <v>493</v>
      </c>
    </row>
    <row r="576" spans="1:5" ht="47.25">
      <c r="A576" s="13" t="s">
        <v>5</v>
      </c>
      <c r="B576" s="55" t="s">
        <v>530</v>
      </c>
      <c r="C576" s="55" t="s">
        <v>530</v>
      </c>
      <c r="D576" s="54">
        <f>195.532+3.468</f>
        <v>199</v>
      </c>
      <c r="E576" s="48" t="s">
        <v>505</v>
      </c>
    </row>
    <row r="577" spans="1:5" ht="31.5">
      <c r="A577" s="13" t="s">
        <v>5</v>
      </c>
      <c r="B577" s="50" t="s">
        <v>529</v>
      </c>
      <c r="C577" s="50" t="s">
        <v>529</v>
      </c>
      <c r="D577" s="54">
        <f>27.962+0.493</f>
        <v>28.454999999999998</v>
      </c>
      <c r="E577" s="48" t="s">
        <v>524</v>
      </c>
    </row>
    <row r="578" spans="1:5" ht="47.25">
      <c r="A578" s="13" t="s">
        <v>5</v>
      </c>
      <c r="B578" s="55" t="s">
        <v>528</v>
      </c>
      <c r="C578" s="55" t="s">
        <v>528</v>
      </c>
      <c r="D578" s="54">
        <f>83.529+1.479</f>
        <v>85.007999999999996</v>
      </c>
      <c r="E578" s="48" t="s">
        <v>505</v>
      </c>
    </row>
    <row r="579" spans="1:5" ht="31.5">
      <c r="A579" s="13" t="s">
        <v>5</v>
      </c>
      <c r="B579" s="50" t="s">
        <v>527</v>
      </c>
      <c r="C579" s="50" t="s">
        <v>527</v>
      </c>
      <c r="D579" s="54">
        <f>148.582+2.579</f>
        <v>151.161</v>
      </c>
      <c r="E579" s="48" t="s">
        <v>524</v>
      </c>
    </row>
    <row r="580" spans="1:5" ht="47.25">
      <c r="A580" s="13" t="s">
        <v>5</v>
      </c>
      <c r="B580" s="58" t="s">
        <v>526</v>
      </c>
      <c r="C580" s="58" t="s">
        <v>526</v>
      </c>
      <c r="D580" s="54">
        <f>86.83503+1.52016</f>
        <v>88.355190000000007</v>
      </c>
      <c r="E580" s="48" t="s">
        <v>512</v>
      </c>
    </row>
    <row r="581" spans="1:5" ht="31.5">
      <c r="A581" s="13" t="s">
        <v>5</v>
      </c>
      <c r="B581" s="50" t="s">
        <v>525</v>
      </c>
      <c r="C581" s="50" t="s">
        <v>525</v>
      </c>
      <c r="D581" s="54">
        <f>198.742+3.346</f>
        <v>202.08799999999999</v>
      </c>
      <c r="E581" s="48" t="s">
        <v>524</v>
      </c>
    </row>
    <row r="582" spans="1:5" ht="47.25">
      <c r="A582" s="13" t="s">
        <v>5</v>
      </c>
      <c r="B582" s="50" t="s">
        <v>523</v>
      </c>
      <c r="C582" s="50" t="s">
        <v>523</v>
      </c>
      <c r="D582" s="54">
        <f>193.52+3.372</f>
        <v>196.892</v>
      </c>
      <c r="E582" s="48" t="s">
        <v>522</v>
      </c>
    </row>
    <row r="583" spans="1:5" ht="47.25">
      <c r="A583" s="13" t="s">
        <v>5</v>
      </c>
      <c r="B583" s="55" t="s">
        <v>521</v>
      </c>
      <c r="C583" s="55" t="s">
        <v>521</v>
      </c>
      <c r="D583" s="54">
        <f>196.504+3.486</f>
        <v>199.98999999999998</v>
      </c>
      <c r="E583" s="48" t="s">
        <v>505</v>
      </c>
    </row>
    <row r="584" spans="1:5" ht="31.5">
      <c r="A584" s="13" t="s">
        <v>5</v>
      </c>
      <c r="B584" s="57" t="s">
        <v>520</v>
      </c>
      <c r="C584" s="57" t="s">
        <v>520</v>
      </c>
      <c r="D584" s="54">
        <f>47.08889+0.83732</f>
        <v>47.926209999999998</v>
      </c>
      <c r="E584" s="48" t="s">
        <v>505</v>
      </c>
    </row>
    <row r="585" spans="1:5" ht="63">
      <c r="A585" s="13" t="s">
        <v>5</v>
      </c>
      <c r="B585" s="58" t="s">
        <v>519</v>
      </c>
      <c r="C585" s="58" t="s">
        <v>519</v>
      </c>
      <c r="D585" s="54">
        <f>194.57083+3.00606</f>
        <v>197.57688999999999</v>
      </c>
      <c r="E585" s="48" t="s">
        <v>517</v>
      </c>
    </row>
    <row r="586" spans="1:5" ht="63">
      <c r="A586" s="13" t="s">
        <v>5</v>
      </c>
      <c r="B586" s="58" t="s">
        <v>518</v>
      </c>
      <c r="C586" s="58" t="s">
        <v>518</v>
      </c>
      <c r="D586" s="54">
        <f>192.67318+2.98064</f>
        <v>195.65382</v>
      </c>
      <c r="E586" s="48" t="s">
        <v>517</v>
      </c>
    </row>
    <row r="587" spans="1:5" ht="47.25">
      <c r="A587" s="13" t="s">
        <v>5</v>
      </c>
      <c r="B587" s="55" t="s">
        <v>516</v>
      </c>
      <c r="C587" s="55" t="s">
        <v>516</v>
      </c>
      <c r="D587" s="54">
        <f>158.081+2.807</f>
        <v>160.88799999999998</v>
      </c>
      <c r="E587" s="48" t="s">
        <v>505</v>
      </c>
    </row>
    <row r="588" spans="1:5" ht="31.5">
      <c r="A588" s="13" t="s">
        <v>5</v>
      </c>
      <c r="B588" s="50" t="s">
        <v>515</v>
      </c>
      <c r="C588" s="50" t="s">
        <v>515</v>
      </c>
      <c r="D588" s="53">
        <v>37.419550000000001</v>
      </c>
      <c r="E588" s="48" t="s">
        <v>499</v>
      </c>
    </row>
    <row r="589" spans="1:5" ht="47.25">
      <c r="A589" s="13" t="s">
        <v>5</v>
      </c>
      <c r="B589" s="57" t="s">
        <v>514</v>
      </c>
      <c r="C589" s="57" t="s">
        <v>514</v>
      </c>
      <c r="D589" s="54">
        <f>173.972+3.223</f>
        <v>177.19500000000002</v>
      </c>
      <c r="E589" s="48" t="s">
        <v>34</v>
      </c>
    </row>
    <row r="590" spans="1:5" ht="31.5">
      <c r="A590" s="13" t="s">
        <v>5</v>
      </c>
      <c r="B590" s="50" t="s">
        <v>513</v>
      </c>
      <c r="C590" s="50" t="s">
        <v>513</v>
      </c>
      <c r="D590" s="54">
        <f>199.33979+3.48549</f>
        <v>202.82527999999999</v>
      </c>
      <c r="E590" s="48" t="s">
        <v>512</v>
      </c>
    </row>
    <row r="591" spans="1:5" ht="31.5">
      <c r="A591" s="13" t="s">
        <v>5</v>
      </c>
      <c r="B591" s="55" t="s">
        <v>511</v>
      </c>
      <c r="C591" s="55" t="s">
        <v>511</v>
      </c>
      <c r="D591" s="56">
        <f>78.22573+1.36665</f>
        <v>79.592379999999991</v>
      </c>
      <c r="E591" s="48" t="s">
        <v>510</v>
      </c>
    </row>
    <row r="592" spans="1:5" ht="47.25">
      <c r="A592" s="13" t="s">
        <v>5</v>
      </c>
      <c r="B592" s="55" t="s">
        <v>509</v>
      </c>
      <c r="C592" s="55" t="s">
        <v>509</v>
      </c>
      <c r="D592" s="56">
        <f>196.06+3.41</f>
        <v>199.47</v>
      </c>
      <c r="E592" s="48" t="s">
        <v>270</v>
      </c>
    </row>
    <row r="593" spans="1:5" ht="47.25">
      <c r="A593" s="13" t="s">
        <v>5</v>
      </c>
      <c r="B593" s="58" t="s">
        <v>508</v>
      </c>
      <c r="C593" s="58" t="s">
        <v>508</v>
      </c>
      <c r="D593" s="54">
        <f>173.75+3.243</f>
        <v>176.99299999999999</v>
      </c>
      <c r="E593" s="48" t="s">
        <v>34</v>
      </c>
    </row>
    <row r="594" spans="1:5" ht="31.5">
      <c r="A594" s="13" t="s">
        <v>5</v>
      </c>
      <c r="B594" s="50" t="s">
        <v>507</v>
      </c>
      <c r="C594" s="50" t="s">
        <v>507</v>
      </c>
      <c r="D594" s="54">
        <f>199.59142+3.47518</f>
        <v>203.06659999999999</v>
      </c>
      <c r="E594" s="48" t="s">
        <v>493</v>
      </c>
    </row>
    <row r="595" spans="1:5" ht="31.5">
      <c r="A595" s="13" t="s">
        <v>5</v>
      </c>
      <c r="B595" s="50" t="s">
        <v>506</v>
      </c>
      <c r="C595" s="50" t="s">
        <v>506</v>
      </c>
      <c r="D595" s="54">
        <f>74.703+1.297</f>
        <v>76</v>
      </c>
      <c r="E595" s="48" t="s">
        <v>505</v>
      </c>
    </row>
    <row r="596" spans="1:5" ht="47.25">
      <c r="A596" s="13" t="s">
        <v>5</v>
      </c>
      <c r="B596" s="55" t="s">
        <v>504</v>
      </c>
      <c r="C596" s="55" t="s">
        <v>504</v>
      </c>
      <c r="D596" s="54">
        <f>194.70523+2.92479</f>
        <v>197.63002</v>
      </c>
      <c r="E596" s="48" t="s">
        <v>503</v>
      </c>
    </row>
    <row r="597" spans="1:5" ht="31.5">
      <c r="A597" s="13" t="s">
        <v>5</v>
      </c>
      <c r="B597" s="50" t="s">
        <v>502</v>
      </c>
      <c r="C597" s="50" t="s">
        <v>502</v>
      </c>
      <c r="D597" s="53">
        <v>37.419550000000001</v>
      </c>
      <c r="E597" s="48" t="s">
        <v>499</v>
      </c>
    </row>
    <row r="598" spans="1:5" ht="31.5">
      <c r="A598" s="13" t="s">
        <v>5</v>
      </c>
      <c r="B598" s="50" t="s">
        <v>501</v>
      </c>
      <c r="C598" s="50" t="s">
        <v>501</v>
      </c>
      <c r="D598" s="53">
        <v>37.419550000000001</v>
      </c>
      <c r="E598" s="48" t="s">
        <v>499</v>
      </c>
    </row>
    <row r="599" spans="1:5" ht="31.5">
      <c r="A599" s="13" t="s">
        <v>5</v>
      </c>
      <c r="B599" s="50" t="s">
        <v>500</v>
      </c>
      <c r="C599" s="50" t="s">
        <v>500</v>
      </c>
      <c r="D599" s="53">
        <v>37.419550000000001</v>
      </c>
      <c r="E599" s="48" t="s">
        <v>499</v>
      </c>
    </row>
    <row r="600" spans="1:5" ht="47.25">
      <c r="A600" s="13" t="s">
        <v>5</v>
      </c>
      <c r="B600" s="57" t="s">
        <v>498</v>
      </c>
      <c r="C600" s="57" t="s">
        <v>498</v>
      </c>
      <c r="D600" s="54">
        <f>72.51642+1.12278</f>
        <v>73.639200000000002</v>
      </c>
      <c r="E600" s="48" t="s">
        <v>497</v>
      </c>
    </row>
    <row r="601" spans="1:5" ht="47.25">
      <c r="A601" s="13" t="s">
        <v>5</v>
      </c>
      <c r="B601" s="50" t="s">
        <v>496</v>
      </c>
      <c r="C601" s="50" t="s">
        <v>496</v>
      </c>
      <c r="D601" s="54">
        <f>140.12424+2.44697</f>
        <v>142.57120999999998</v>
      </c>
      <c r="E601" s="48" t="s">
        <v>495</v>
      </c>
    </row>
    <row r="602" spans="1:5" ht="47.25">
      <c r="A602" s="13" t="s">
        <v>5</v>
      </c>
      <c r="B602" s="55" t="s">
        <v>494</v>
      </c>
      <c r="C602" s="55" t="s">
        <v>494</v>
      </c>
      <c r="D602" s="54">
        <f>195.25945+3.43392</f>
        <v>198.69336999999999</v>
      </c>
      <c r="E602" s="48" t="s">
        <v>493</v>
      </c>
    </row>
    <row r="603" spans="1:5" ht="47.25">
      <c r="A603" s="13" t="s">
        <v>5</v>
      </c>
      <c r="B603" s="55" t="s">
        <v>492</v>
      </c>
      <c r="C603" s="55" t="s">
        <v>492</v>
      </c>
      <c r="D603" s="56">
        <f>40+0.711</f>
        <v>40.710999999999999</v>
      </c>
      <c r="E603" s="48" t="s">
        <v>491</v>
      </c>
    </row>
    <row r="604" spans="1:5" ht="47.25">
      <c r="A604" s="13" t="s">
        <v>5</v>
      </c>
      <c r="B604" s="55" t="s">
        <v>490</v>
      </c>
      <c r="C604" s="55" t="s">
        <v>490</v>
      </c>
      <c r="D604" s="56">
        <f>199.92624+3.48185</f>
        <v>203.40809000000002</v>
      </c>
      <c r="E604" s="48" t="s">
        <v>489</v>
      </c>
    </row>
    <row r="605" spans="1:5" ht="47.25">
      <c r="A605" s="13" t="s">
        <v>5</v>
      </c>
      <c r="B605" s="50" t="s">
        <v>488</v>
      </c>
      <c r="C605" s="50" t="s">
        <v>488</v>
      </c>
      <c r="D605" s="54">
        <f>147.9768+2.25</f>
        <v>150.2268</v>
      </c>
      <c r="E605" s="48" t="s">
        <v>487</v>
      </c>
    </row>
    <row r="606" spans="1:5" ht="47.25">
      <c r="A606" s="13" t="s">
        <v>5</v>
      </c>
      <c r="B606" s="55" t="s">
        <v>486</v>
      </c>
      <c r="C606" s="55" t="s">
        <v>486</v>
      </c>
      <c r="D606" s="54">
        <f>114.99+1.78434</f>
        <v>116.77434</v>
      </c>
      <c r="E606" s="48" t="s">
        <v>483</v>
      </c>
    </row>
    <row r="607" spans="1:5" ht="47.25">
      <c r="A607" s="13" t="s">
        <v>5</v>
      </c>
      <c r="B607" s="55" t="s">
        <v>485</v>
      </c>
      <c r="C607" s="55" t="s">
        <v>485</v>
      </c>
      <c r="D607" s="54">
        <f>169.26+2.62645</f>
        <v>171.88645</v>
      </c>
      <c r="E607" s="48" t="s">
        <v>483</v>
      </c>
    </row>
    <row r="608" spans="1:5" ht="47.25">
      <c r="A608" s="13" t="s">
        <v>5</v>
      </c>
      <c r="B608" s="55" t="s">
        <v>484</v>
      </c>
      <c r="C608" s="55" t="s">
        <v>484</v>
      </c>
      <c r="D608" s="54">
        <f>142.92+2.21777</f>
        <v>145.13776999999999</v>
      </c>
      <c r="E608" s="48" t="s">
        <v>483</v>
      </c>
    </row>
    <row r="609" spans="1:5" ht="47.25">
      <c r="A609" s="13" t="s">
        <v>5</v>
      </c>
      <c r="B609" s="50" t="s">
        <v>482</v>
      </c>
      <c r="C609" s="50" t="s">
        <v>482</v>
      </c>
      <c r="D609" s="53">
        <v>36.576599999999999</v>
      </c>
      <c r="E609" s="48" t="s">
        <v>466</v>
      </c>
    </row>
    <row r="610" spans="1:5" ht="47.25">
      <c r="A610" s="13" t="s">
        <v>5</v>
      </c>
      <c r="B610" s="50" t="s">
        <v>481</v>
      </c>
      <c r="C610" s="50" t="s">
        <v>481</v>
      </c>
      <c r="D610" s="53">
        <v>36.576599999999999</v>
      </c>
      <c r="E610" s="48" t="s">
        <v>466</v>
      </c>
    </row>
    <row r="611" spans="1:5" ht="47.25">
      <c r="A611" s="13" t="s">
        <v>5</v>
      </c>
      <c r="B611" s="50" t="s">
        <v>480</v>
      </c>
      <c r="C611" s="50" t="s">
        <v>480</v>
      </c>
      <c r="D611" s="53">
        <v>36.576599999999999</v>
      </c>
      <c r="E611" s="48" t="s">
        <v>466</v>
      </c>
    </row>
    <row r="612" spans="1:5" ht="47.25">
      <c r="A612" s="13" t="s">
        <v>5</v>
      </c>
      <c r="B612" s="50" t="s">
        <v>479</v>
      </c>
      <c r="C612" s="50" t="s">
        <v>479</v>
      </c>
      <c r="D612" s="53">
        <v>36.576599999999999</v>
      </c>
      <c r="E612" s="48" t="s">
        <v>466</v>
      </c>
    </row>
    <row r="613" spans="1:5" ht="47.25">
      <c r="A613" s="13" t="s">
        <v>5</v>
      </c>
      <c r="B613" s="50" t="s">
        <v>478</v>
      </c>
      <c r="C613" s="50" t="s">
        <v>478</v>
      </c>
      <c r="D613" s="53">
        <v>36.581200000000003</v>
      </c>
      <c r="E613" s="48" t="s">
        <v>466</v>
      </c>
    </row>
    <row r="614" spans="1:5" ht="47.25">
      <c r="A614" s="13" t="s">
        <v>5</v>
      </c>
      <c r="B614" s="50" t="s">
        <v>477</v>
      </c>
      <c r="C614" s="50" t="s">
        <v>477</v>
      </c>
      <c r="D614" s="53">
        <v>36.576599999999999</v>
      </c>
      <c r="E614" s="48" t="s">
        <v>466</v>
      </c>
    </row>
    <row r="615" spans="1:5" ht="47.25">
      <c r="A615" s="13" t="s">
        <v>5</v>
      </c>
      <c r="B615" s="50" t="s">
        <v>476</v>
      </c>
      <c r="C615" s="50" t="s">
        <v>476</v>
      </c>
      <c r="D615" s="53">
        <v>5.2476000000000003</v>
      </c>
      <c r="E615" s="48" t="s">
        <v>466</v>
      </c>
    </row>
    <row r="616" spans="1:5" ht="47.25">
      <c r="A616" s="13" t="s">
        <v>5</v>
      </c>
      <c r="B616" s="50" t="s">
        <v>475</v>
      </c>
      <c r="C616" s="50" t="s">
        <v>475</v>
      </c>
      <c r="D616" s="53">
        <v>5.7152000000000003</v>
      </c>
      <c r="E616" s="48" t="s">
        <v>466</v>
      </c>
    </row>
    <row r="617" spans="1:5" ht="47.25">
      <c r="A617" s="13" t="s">
        <v>5</v>
      </c>
      <c r="B617" s="50" t="s">
        <v>474</v>
      </c>
      <c r="C617" s="50" t="s">
        <v>474</v>
      </c>
      <c r="D617" s="53">
        <v>20.158999999999999</v>
      </c>
      <c r="E617" s="48" t="s">
        <v>466</v>
      </c>
    </row>
    <row r="618" spans="1:5" ht="47.25">
      <c r="A618" s="13" t="s">
        <v>5</v>
      </c>
      <c r="B618" s="50" t="s">
        <v>473</v>
      </c>
      <c r="C618" s="50" t="s">
        <v>473</v>
      </c>
      <c r="D618" s="53">
        <v>73.150599999999997</v>
      </c>
      <c r="E618" s="48" t="s">
        <v>466</v>
      </c>
    </row>
    <row r="619" spans="1:5" ht="47.25">
      <c r="A619" s="13" t="s">
        <v>5</v>
      </c>
      <c r="B619" s="50" t="s">
        <v>472</v>
      </c>
      <c r="C619" s="50" t="s">
        <v>472</v>
      </c>
      <c r="D619" s="53">
        <v>73.150599999999997</v>
      </c>
      <c r="E619" s="48" t="s">
        <v>466</v>
      </c>
    </row>
    <row r="620" spans="1:5" ht="47.25">
      <c r="A620" s="13" t="s">
        <v>5</v>
      </c>
      <c r="B620" s="50" t="s">
        <v>471</v>
      </c>
      <c r="C620" s="50" t="s">
        <v>471</v>
      </c>
      <c r="D620" s="53">
        <v>8.5090000000000003</v>
      </c>
      <c r="E620" s="48" t="s">
        <v>466</v>
      </c>
    </row>
    <row r="621" spans="1:5" ht="47.25">
      <c r="A621" s="13" t="s">
        <v>5</v>
      </c>
      <c r="B621" s="50" t="s">
        <v>470</v>
      </c>
      <c r="C621" s="50" t="s">
        <v>470</v>
      </c>
      <c r="D621" s="53">
        <v>9.8336000000000006</v>
      </c>
      <c r="E621" s="48" t="s">
        <v>466</v>
      </c>
    </row>
    <row r="622" spans="1:5" ht="47.25">
      <c r="A622" s="13" t="s">
        <v>5</v>
      </c>
      <c r="B622" s="50" t="s">
        <v>469</v>
      </c>
      <c r="C622" s="50" t="s">
        <v>469</v>
      </c>
      <c r="D622" s="53">
        <v>38.814799999999998</v>
      </c>
      <c r="E622" s="48" t="s">
        <v>466</v>
      </c>
    </row>
    <row r="623" spans="1:5" ht="47.25">
      <c r="A623" s="13" t="s">
        <v>5</v>
      </c>
      <c r="B623" s="50" t="s">
        <v>468</v>
      </c>
      <c r="C623" s="50" t="s">
        <v>468</v>
      </c>
      <c r="D623" s="53">
        <v>12.807399999999999</v>
      </c>
      <c r="E623" s="48" t="s">
        <v>466</v>
      </c>
    </row>
    <row r="624" spans="1:5" ht="47.25">
      <c r="A624" s="13" t="s">
        <v>5</v>
      </c>
      <c r="B624" s="50" t="s">
        <v>467</v>
      </c>
      <c r="C624" s="50" t="s">
        <v>467</v>
      </c>
      <c r="D624" s="53">
        <v>3.7198000000000002</v>
      </c>
      <c r="E624" s="48" t="s">
        <v>466</v>
      </c>
    </row>
    <row r="625" spans="1:5" ht="31.5">
      <c r="A625" s="13" t="s">
        <v>5</v>
      </c>
      <c r="B625" s="50" t="s">
        <v>465</v>
      </c>
      <c r="C625" s="50" t="s">
        <v>465</v>
      </c>
      <c r="D625" s="53">
        <v>49.965299999999999</v>
      </c>
      <c r="E625" s="48" t="s">
        <v>464</v>
      </c>
    </row>
    <row r="626" spans="1:5">
      <c r="A626" s="13" t="s">
        <v>5</v>
      </c>
      <c r="B626" s="50" t="s">
        <v>463</v>
      </c>
      <c r="C626" s="50" t="s">
        <v>463</v>
      </c>
      <c r="D626" s="53">
        <v>20.726199999999999</v>
      </c>
      <c r="E626" s="48" t="s">
        <v>461</v>
      </c>
    </row>
    <row r="627" spans="1:5">
      <c r="A627" s="13" t="s">
        <v>5</v>
      </c>
      <c r="B627" s="50" t="s">
        <v>462</v>
      </c>
      <c r="C627" s="50" t="s">
        <v>462</v>
      </c>
      <c r="D627" s="53">
        <v>60.833039999999997</v>
      </c>
      <c r="E627" s="48" t="s">
        <v>461</v>
      </c>
    </row>
    <row r="628" spans="1:5">
      <c r="A628" s="46" t="s">
        <v>0</v>
      </c>
      <c r="B628" s="46"/>
      <c r="C628" s="46"/>
      <c r="D628" s="45">
        <f>SUM(D476:D627)</f>
        <v>13682.804320000003</v>
      </c>
      <c r="E628" s="52"/>
    </row>
    <row r="629" spans="1:5">
      <c r="A629" s="48"/>
      <c r="B629" s="43">
        <v>1216016</v>
      </c>
      <c r="C629" s="43"/>
      <c r="D629" s="43"/>
      <c r="E629" s="43"/>
    </row>
    <row r="630" spans="1:5" ht="47.25">
      <c r="A630" s="13" t="s">
        <v>356</v>
      </c>
      <c r="B630" s="50" t="s">
        <v>460</v>
      </c>
      <c r="C630" s="50" t="s">
        <v>460</v>
      </c>
      <c r="D630" s="47">
        <v>10.318429999999999</v>
      </c>
      <c r="E630" s="39" t="s">
        <v>420</v>
      </c>
    </row>
    <row r="631" spans="1:5" ht="47.25">
      <c r="A631" s="13" t="s">
        <v>356</v>
      </c>
      <c r="B631" s="50" t="s">
        <v>459</v>
      </c>
      <c r="C631" s="50" t="s">
        <v>459</v>
      </c>
      <c r="D631" s="47">
        <v>12.868119999999999</v>
      </c>
      <c r="E631" s="39" t="s">
        <v>420</v>
      </c>
    </row>
    <row r="632" spans="1:5" ht="47.25">
      <c r="A632" s="13" t="s">
        <v>356</v>
      </c>
      <c r="B632" s="50" t="s">
        <v>458</v>
      </c>
      <c r="C632" s="50" t="s">
        <v>458</v>
      </c>
      <c r="D632" s="47">
        <v>6.9153099999999998</v>
      </c>
      <c r="E632" s="39" t="s">
        <v>420</v>
      </c>
    </row>
    <row r="633" spans="1:5" ht="47.25">
      <c r="A633" s="13" t="s">
        <v>356</v>
      </c>
      <c r="B633" s="50" t="s">
        <v>457</v>
      </c>
      <c r="C633" s="50" t="s">
        <v>457</v>
      </c>
      <c r="D633" s="47">
        <v>2.4143400000000002</v>
      </c>
      <c r="E633" s="39" t="s">
        <v>420</v>
      </c>
    </row>
    <row r="634" spans="1:5" ht="47.25">
      <c r="A634" s="13" t="s">
        <v>356</v>
      </c>
      <c r="B634" s="50" t="s">
        <v>456</v>
      </c>
      <c r="C634" s="50" t="s">
        <v>456</v>
      </c>
      <c r="D634" s="47">
        <v>25.514050000000001</v>
      </c>
      <c r="E634" s="39" t="s">
        <v>420</v>
      </c>
    </row>
    <row r="635" spans="1:5" ht="47.25">
      <c r="A635" s="13" t="s">
        <v>356</v>
      </c>
      <c r="B635" s="50" t="s">
        <v>455</v>
      </c>
      <c r="C635" s="50" t="s">
        <v>455</v>
      </c>
      <c r="D635" s="47">
        <v>8.9874299999999998</v>
      </c>
      <c r="E635" s="39" t="s">
        <v>420</v>
      </c>
    </row>
    <row r="636" spans="1:5" ht="47.25">
      <c r="A636" s="13" t="s">
        <v>356</v>
      </c>
      <c r="B636" s="50" t="s">
        <v>454</v>
      </c>
      <c r="C636" s="50" t="s">
        <v>454</v>
      </c>
      <c r="D636" s="47">
        <v>1.39889</v>
      </c>
      <c r="E636" s="39" t="s">
        <v>420</v>
      </c>
    </row>
    <row r="637" spans="1:5" ht="47.25">
      <c r="A637" s="13" t="s">
        <v>5</v>
      </c>
      <c r="B637" s="50" t="s">
        <v>453</v>
      </c>
      <c r="C637" s="50" t="s">
        <v>453</v>
      </c>
      <c r="D637" s="51">
        <v>23.52814</v>
      </c>
      <c r="E637" s="39" t="s">
        <v>420</v>
      </c>
    </row>
    <row r="638" spans="1:5" ht="47.25">
      <c r="A638" s="13" t="s">
        <v>5</v>
      </c>
      <c r="B638" s="50" t="s">
        <v>452</v>
      </c>
      <c r="C638" s="50" t="s">
        <v>452</v>
      </c>
      <c r="D638" s="51">
        <v>8.9471000000000007</v>
      </c>
      <c r="E638" s="39" t="s">
        <v>420</v>
      </c>
    </row>
    <row r="639" spans="1:5" ht="47.25">
      <c r="A639" s="13" t="s">
        <v>5</v>
      </c>
      <c r="B639" s="50" t="s">
        <v>451</v>
      </c>
      <c r="C639" s="50" t="s">
        <v>451</v>
      </c>
      <c r="D639" s="51">
        <v>4.0242599999999999</v>
      </c>
      <c r="E639" s="39" t="s">
        <v>420</v>
      </c>
    </row>
    <row r="640" spans="1:5" ht="47.25">
      <c r="A640" s="13" t="s">
        <v>5</v>
      </c>
      <c r="B640" s="50" t="s">
        <v>450</v>
      </c>
      <c r="C640" s="50" t="s">
        <v>450</v>
      </c>
      <c r="D640" s="51">
        <v>24.904589999999999</v>
      </c>
      <c r="E640" s="39" t="s">
        <v>420</v>
      </c>
    </row>
    <row r="641" spans="1:5" ht="47.25">
      <c r="A641" s="13" t="s">
        <v>5</v>
      </c>
      <c r="B641" s="50" t="s">
        <v>449</v>
      </c>
      <c r="C641" s="50" t="s">
        <v>449</v>
      </c>
      <c r="D641" s="51">
        <v>2.5343300000000002</v>
      </c>
      <c r="E641" s="39" t="s">
        <v>420</v>
      </c>
    </row>
    <row r="642" spans="1:5" ht="47.25">
      <c r="A642" s="13" t="s">
        <v>5</v>
      </c>
      <c r="B642" s="50" t="s">
        <v>448</v>
      </c>
      <c r="C642" s="50" t="s">
        <v>448</v>
      </c>
      <c r="D642" s="51">
        <v>8.2387599999999992</v>
      </c>
      <c r="E642" s="39" t="s">
        <v>420</v>
      </c>
    </row>
    <row r="643" spans="1:5" ht="47.25">
      <c r="A643" s="13" t="s">
        <v>5</v>
      </c>
      <c r="B643" s="50" t="s">
        <v>447</v>
      </c>
      <c r="C643" s="50" t="s">
        <v>447</v>
      </c>
      <c r="D643" s="51">
        <v>6.27827</v>
      </c>
      <c r="E643" s="39" t="s">
        <v>420</v>
      </c>
    </row>
    <row r="644" spans="1:5" ht="47.25">
      <c r="A644" s="13" t="s">
        <v>5</v>
      </c>
      <c r="B644" s="50" t="s">
        <v>446</v>
      </c>
      <c r="C644" s="50" t="s">
        <v>446</v>
      </c>
      <c r="D644" s="51">
        <v>12.593389999999999</v>
      </c>
      <c r="E644" s="39" t="s">
        <v>420</v>
      </c>
    </row>
    <row r="645" spans="1:5" ht="47.25">
      <c r="A645" s="13" t="s">
        <v>5</v>
      </c>
      <c r="B645" s="50" t="s">
        <v>445</v>
      </c>
      <c r="C645" s="50" t="s">
        <v>445</v>
      </c>
      <c r="D645" s="51">
        <v>8.1989199999999993</v>
      </c>
      <c r="E645" s="39" t="s">
        <v>420</v>
      </c>
    </row>
    <row r="646" spans="1:5" ht="47.25">
      <c r="A646" s="13" t="s">
        <v>5</v>
      </c>
      <c r="B646" s="50" t="s">
        <v>444</v>
      </c>
      <c r="C646" s="50" t="s">
        <v>444</v>
      </c>
      <c r="D646" s="51">
        <v>11.76512</v>
      </c>
      <c r="E646" s="39" t="s">
        <v>420</v>
      </c>
    </row>
    <row r="647" spans="1:5" ht="47.25">
      <c r="A647" s="13" t="s">
        <v>5</v>
      </c>
      <c r="B647" s="50" t="s">
        <v>443</v>
      </c>
      <c r="C647" s="50" t="s">
        <v>443</v>
      </c>
      <c r="D647" s="51">
        <v>6.27827</v>
      </c>
      <c r="E647" s="39" t="s">
        <v>420</v>
      </c>
    </row>
    <row r="648" spans="1:5" ht="47.25">
      <c r="A648" s="13" t="s">
        <v>5</v>
      </c>
      <c r="B648" s="50" t="s">
        <v>442</v>
      </c>
      <c r="C648" s="50" t="s">
        <v>442</v>
      </c>
      <c r="D648" s="51">
        <v>13.20176</v>
      </c>
      <c r="E648" s="39" t="s">
        <v>420</v>
      </c>
    </row>
    <row r="649" spans="1:5" ht="47.25">
      <c r="A649" s="13" t="s">
        <v>5</v>
      </c>
      <c r="B649" s="50" t="s">
        <v>441</v>
      </c>
      <c r="C649" s="50" t="s">
        <v>441</v>
      </c>
      <c r="D649" s="51">
        <v>9.2964099999999998</v>
      </c>
      <c r="E649" s="39" t="s">
        <v>420</v>
      </c>
    </row>
    <row r="650" spans="1:5" ht="47.25">
      <c r="A650" s="13" t="s">
        <v>5</v>
      </c>
      <c r="B650" s="50" t="s">
        <v>440</v>
      </c>
      <c r="C650" s="50" t="s">
        <v>440</v>
      </c>
      <c r="D650" s="51">
        <v>17.025670000000002</v>
      </c>
      <c r="E650" s="39" t="s">
        <v>420</v>
      </c>
    </row>
    <row r="651" spans="1:5" ht="47.25">
      <c r="A651" s="13" t="s">
        <v>5</v>
      </c>
      <c r="B651" s="50" t="s">
        <v>439</v>
      </c>
      <c r="C651" s="50" t="s">
        <v>439</v>
      </c>
      <c r="D651" s="51">
        <v>6.5838299999999998</v>
      </c>
      <c r="E651" s="39" t="s">
        <v>420</v>
      </c>
    </row>
    <row r="652" spans="1:5" ht="47.25">
      <c r="A652" s="13" t="s">
        <v>5</v>
      </c>
      <c r="B652" s="50" t="s">
        <v>438</v>
      </c>
      <c r="C652" s="50" t="s">
        <v>438</v>
      </c>
      <c r="D652" s="51">
        <v>6.8866399999999999</v>
      </c>
      <c r="E652" s="39" t="s">
        <v>420</v>
      </c>
    </row>
    <row r="653" spans="1:5" ht="47.25">
      <c r="A653" s="13" t="s">
        <v>5</v>
      </c>
      <c r="B653" s="50" t="s">
        <v>437</v>
      </c>
      <c r="C653" s="50" t="s">
        <v>437</v>
      </c>
      <c r="D653" s="51">
        <v>6.27827</v>
      </c>
      <c r="E653" s="39" t="s">
        <v>420</v>
      </c>
    </row>
    <row r="654" spans="1:5" ht="47.25">
      <c r="A654" s="13" t="s">
        <v>5</v>
      </c>
      <c r="B654" s="50" t="s">
        <v>436</v>
      </c>
      <c r="C654" s="50" t="s">
        <v>436</v>
      </c>
      <c r="D654" s="51">
        <v>14.39884</v>
      </c>
      <c r="E654" s="39" t="s">
        <v>427</v>
      </c>
    </row>
    <row r="655" spans="1:5" ht="47.25">
      <c r="A655" s="13" t="s">
        <v>5</v>
      </c>
      <c r="B655" s="50" t="s">
        <v>435</v>
      </c>
      <c r="C655" s="50" t="s">
        <v>435</v>
      </c>
      <c r="D655" s="51">
        <v>14.39884</v>
      </c>
      <c r="E655" s="39" t="s">
        <v>427</v>
      </c>
    </row>
    <row r="656" spans="1:5" ht="47.25">
      <c r="A656" s="13" t="s">
        <v>5</v>
      </c>
      <c r="B656" s="50" t="s">
        <v>434</v>
      </c>
      <c r="C656" s="50" t="s">
        <v>434</v>
      </c>
      <c r="D656" s="51">
        <v>4.8240699999999999</v>
      </c>
      <c r="E656" s="39" t="s">
        <v>420</v>
      </c>
    </row>
    <row r="657" spans="1:5" ht="47.25">
      <c r="A657" s="13" t="s">
        <v>5</v>
      </c>
      <c r="B657" s="50" t="s">
        <v>433</v>
      </c>
      <c r="C657" s="50" t="s">
        <v>433</v>
      </c>
      <c r="D657" s="51">
        <v>4.8240699999999999</v>
      </c>
      <c r="E657" s="39" t="s">
        <v>420</v>
      </c>
    </row>
    <row r="658" spans="1:5" ht="47.25">
      <c r="A658" s="13" t="s">
        <v>5</v>
      </c>
      <c r="B658" s="50" t="s">
        <v>432</v>
      </c>
      <c r="C658" s="50" t="s">
        <v>432</v>
      </c>
      <c r="D658" s="51">
        <v>12.99849</v>
      </c>
      <c r="E658" s="39" t="s">
        <v>427</v>
      </c>
    </row>
    <row r="659" spans="1:5" ht="47.25">
      <c r="A659" s="13" t="s">
        <v>5</v>
      </c>
      <c r="B659" s="50" t="s">
        <v>431</v>
      </c>
      <c r="C659" s="50" t="s">
        <v>431</v>
      </c>
      <c r="D659" s="51">
        <v>14.44393</v>
      </c>
      <c r="E659" s="39" t="s">
        <v>427</v>
      </c>
    </row>
    <row r="660" spans="1:5" ht="47.25">
      <c r="A660" s="13" t="s">
        <v>5</v>
      </c>
      <c r="B660" s="50" t="s">
        <v>430</v>
      </c>
      <c r="C660" s="50" t="s">
        <v>430</v>
      </c>
      <c r="D660" s="51">
        <v>13.23052</v>
      </c>
      <c r="E660" s="39" t="s">
        <v>427</v>
      </c>
    </row>
    <row r="661" spans="1:5" ht="47.25">
      <c r="A661" s="13" t="s">
        <v>5</v>
      </c>
      <c r="B661" s="50" t="s">
        <v>429</v>
      </c>
      <c r="C661" s="50" t="s">
        <v>429</v>
      </c>
      <c r="D661" s="51">
        <v>10.661390000000001</v>
      </c>
      <c r="E661" s="39" t="s">
        <v>427</v>
      </c>
    </row>
    <row r="662" spans="1:5" ht="47.25">
      <c r="A662" s="13" t="s">
        <v>5</v>
      </c>
      <c r="B662" s="50" t="s">
        <v>428</v>
      </c>
      <c r="C662" s="50" t="s">
        <v>428</v>
      </c>
      <c r="D662" s="51">
        <v>12.238060000000001</v>
      </c>
      <c r="E662" s="39" t="s">
        <v>427</v>
      </c>
    </row>
    <row r="663" spans="1:5" ht="47.25">
      <c r="A663" s="13" t="s">
        <v>5</v>
      </c>
      <c r="B663" s="50" t="s">
        <v>426</v>
      </c>
      <c r="C663" s="50" t="s">
        <v>426</v>
      </c>
      <c r="D663" s="51">
        <v>8.2387599999999992</v>
      </c>
      <c r="E663" s="39" t="s">
        <v>420</v>
      </c>
    </row>
    <row r="664" spans="1:5" ht="47.25">
      <c r="A664" s="13" t="s">
        <v>5</v>
      </c>
      <c r="B664" s="50" t="s">
        <v>425</v>
      </c>
      <c r="C664" s="50" t="s">
        <v>425</v>
      </c>
      <c r="D664" s="51">
        <v>8.2387599999999992</v>
      </c>
      <c r="E664" s="39" t="s">
        <v>420</v>
      </c>
    </row>
    <row r="665" spans="1:5" ht="47.25">
      <c r="A665" s="13" t="s">
        <v>5</v>
      </c>
      <c r="B665" s="50" t="s">
        <v>424</v>
      </c>
      <c r="C665" s="50" t="s">
        <v>424</v>
      </c>
      <c r="D665" s="51">
        <v>9.0816199999999991</v>
      </c>
      <c r="E665" s="39" t="s">
        <v>420</v>
      </c>
    </row>
    <row r="666" spans="1:5" ht="47.25">
      <c r="A666" s="13" t="s">
        <v>5</v>
      </c>
      <c r="B666" s="50" t="s">
        <v>423</v>
      </c>
      <c r="C666" s="50" t="s">
        <v>423</v>
      </c>
      <c r="D666" s="51">
        <v>2.5343300000000002</v>
      </c>
      <c r="E666" s="39" t="s">
        <v>420</v>
      </c>
    </row>
    <row r="667" spans="1:5" ht="47.25">
      <c r="A667" s="13" t="s">
        <v>5</v>
      </c>
      <c r="B667" s="50" t="s">
        <v>422</v>
      </c>
      <c r="C667" s="50" t="s">
        <v>422</v>
      </c>
      <c r="D667" s="51">
        <v>7.4730699999999999</v>
      </c>
      <c r="E667" s="39" t="s">
        <v>420</v>
      </c>
    </row>
    <row r="668" spans="1:5" ht="47.25">
      <c r="A668" s="13" t="s">
        <v>5</v>
      </c>
      <c r="B668" s="50" t="s">
        <v>421</v>
      </c>
      <c r="C668" s="50" t="s">
        <v>421</v>
      </c>
      <c r="D668" s="51">
        <v>13.1435</v>
      </c>
      <c r="E668" s="39" t="s">
        <v>420</v>
      </c>
    </row>
    <row r="669" spans="1:5">
      <c r="A669" s="46" t="s">
        <v>0</v>
      </c>
      <c r="B669" s="46"/>
      <c r="C669" s="46"/>
      <c r="D669" s="45">
        <f>SUM(D630:D668)</f>
        <v>395.70855000000006</v>
      </c>
      <c r="E669" s="44"/>
    </row>
    <row r="670" spans="1:5">
      <c r="A670" s="16">
        <v>1217693</v>
      </c>
      <c r="B670" s="16"/>
      <c r="C670" s="16"/>
      <c r="D670" s="16"/>
      <c r="E670" s="16"/>
    </row>
    <row r="671" spans="1:5" ht="78.75">
      <c r="A671" s="13" t="s">
        <v>356</v>
      </c>
      <c r="B671" s="50" t="s">
        <v>419</v>
      </c>
      <c r="C671" s="50" t="s">
        <v>419</v>
      </c>
      <c r="D671" s="47">
        <v>13</v>
      </c>
      <c r="E671" s="39" t="s">
        <v>418</v>
      </c>
    </row>
    <row r="672" spans="1:5" ht="47.25">
      <c r="A672" s="13" t="s">
        <v>356</v>
      </c>
      <c r="B672" s="49" t="s">
        <v>417</v>
      </c>
      <c r="C672" s="49" t="s">
        <v>417</v>
      </c>
      <c r="D672" s="47">
        <v>29.431999999999999</v>
      </c>
      <c r="E672" s="39" t="s">
        <v>416</v>
      </c>
    </row>
    <row r="673" spans="1:5" ht="141.75">
      <c r="A673" s="13" t="s">
        <v>356</v>
      </c>
      <c r="B673" s="48" t="s">
        <v>415</v>
      </c>
      <c r="C673" s="48" t="s">
        <v>415</v>
      </c>
      <c r="D673" s="47">
        <v>100</v>
      </c>
      <c r="E673" s="39" t="s">
        <v>414</v>
      </c>
    </row>
    <row r="674" spans="1:5">
      <c r="A674" s="46" t="s">
        <v>0</v>
      </c>
      <c r="B674" s="46"/>
      <c r="C674" s="46"/>
      <c r="D674" s="45">
        <f>D671+D672+D673</f>
        <v>142.43200000000002</v>
      </c>
      <c r="E674" s="44"/>
    </row>
    <row r="675" spans="1:5">
      <c r="A675" s="43">
        <v>1216030</v>
      </c>
      <c r="B675" s="43"/>
      <c r="C675" s="43"/>
      <c r="D675" s="43"/>
      <c r="E675" s="43"/>
    </row>
    <row r="676" spans="1:5" ht="31.5">
      <c r="A676" s="13" t="s">
        <v>356</v>
      </c>
      <c r="B676" s="11" t="s">
        <v>413</v>
      </c>
      <c r="C676" s="11" t="s">
        <v>409</v>
      </c>
      <c r="D676" s="42">
        <v>33.936230000000002</v>
      </c>
      <c r="E676" s="11" t="s">
        <v>408</v>
      </c>
    </row>
    <row r="677" spans="1:5" ht="31.5">
      <c r="A677" s="13" t="s">
        <v>356</v>
      </c>
      <c r="B677" s="11" t="s">
        <v>412</v>
      </c>
      <c r="C677" s="11" t="s">
        <v>409</v>
      </c>
      <c r="D677" s="42">
        <v>46.035879999999999</v>
      </c>
      <c r="E677" s="11" t="s">
        <v>408</v>
      </c>
    </row>
    <row r="678" spans="1:5" ht="31.5">
      <c r="A678" s="13" t="s">
        <v>356</v>
      </c>
      <c r="B678" s="11" t="s">
        <v>411</v>
      </c>
      <c r="C678" s="11" t="s">
        <v>409</v>
      </c>
      <c r="D678" s="42">
        <v>56.883989999999997</v>
      </c>
      <c r="E678" s="11" t="s">
        <v>408</v>
      </c>
    </row>
    <row r="679" spans="1:5" ht="47.25">
      <c r="A679" s="13" t="s">
        <v>356</v>
      </c>
      <c r="B679" s="11" t="s">
        <v>410</v>
      </c>
      <c r="C679" s="11" t="s">
        <v>409</v>
      </c>
      <c r="D679" s="42">
        <v>113.57742</v>
      </c>
      <c r="E679" s="11" t="s">
        <v>408</v>
      </c>
    </row>
    <row r="680" spans="1:5" ht="141.75">
      <c r="A680" s="13" t="s">
        <v>356</v>
      </c>
      <c r="B680" s="11" t="s">
        <v>407</v>
      </c>
      <c r="C680" s="13" t="s">
        <v>333</v>
      </c>
      <c r="D680" s="8">
        <f>47.46036+49.78981+55.5735+47.34752+5.91844+84.6643+69.03094+105.6479+186.41443+222.5007+224.38485</f>
        <v>1098.7327499999999</v>
      </c>
      <c r="E680" s="11" t="s">
        <v>404</v>
      </c>
    </row>
    <row r="681" spans="1:5" ht="141.75">
      <c r="A681" s="13" t="s">
        <v>356</v>
      </c>
      <c r="B681" s="11" t="s">
        <v>406</v>
      </c>
      <c r="C681" s="13" t="s">
        <v>333</v>
      </c>
      <c r="D681" s="8">
        <f>156.07535+146.00135</f>
        <v>302.07669999999996</v>
      </c>
      <c r="E681" s="11" t="s">
        <v>404</v>
      </c>
    </row>
    <row r="682" spans="1:5" ht="141.75">
      <c r="A682" s="13" t="s">
        <v>356</v>
      </c>
      <c r="B682" s="11" t="s">
        <v>405</v>
      </c>
      <c r="C682" s="13" t="s">
        <v>333</v>
      </c>
      <c r="D682" s="8">
        <f>72.00632+225.24678+169.49089+175.66456</f>
        <v>642.4085500000001</v>
      </c>
      <c r="E682" s="11" t="s">
        <v>404</v>
      </c>
    </row>
    <row r="683" spans="1:5">
      <c r="A683" s="13" t="s">
        <v>356</v>
      </c>
      <c r="B683" s="41" t="s">
        <v>403</v>
      </c>
      <c r="C683" s="39" t="s">
        <v>275</v>
      </c>
      <c r="D683" s="40">
        <v>105.98699999999999</v>
      </c>
      <c r="E683" s="39" t="s">
        <v>401</v>
      </c>
    </row>
    <row r="684" spans="1:5">
      <c r="A684" s="13" t="s">
        <v>356</v>
      </c>
      <c r="B684" s="41" t="s">
        <v>402</v>
      </c>
      <c r="C684" s="39" t="s">
        <v>275</v>
      </c>
      <c r="D684" s="40">
        <v>199.63499999999999</v>
      </c>
      <c r="E684" s="39" t="s">
        <v>401</v>
      </c>
    </row>
    <row r="685" spans="1:5" ht="47.25">
      <c r="A685" s="13" t="s">
        <v>356</v>
      </c>
      <c r="B685" s="41" t="s">
        <v>400</v>
      </c>
      <c r="C685" s="39" t="s">
        <v>397</v>
      </c>
      <c r="D685" s="40">
        <v>199.99572000000001</v>
      </c>
      <c r="E685" s="39" t="s">
        <v>396</v>
      </c>
    </row>
    <row r="686" spans="1:5" ht="47.25">
      <c r="A686" s="13" t="s">
        <v>356</v>
      </c>
      <c r="B686" s="41" t="s">
        <v>399</v>
      </c>
      <c r="C686" s="39" t="s">
        <v>397</v>
      </c>
      <c r="D686" s="40">
        <v>166.46364</v>
      </c>
      <c r="E686" s="39" t="s">
        <v>396</v>
      </c>
    </row>
    <row r="687" spans="1:5" ht="47.25">
      <c r="A687" s="13" t="s">
        <v>356</v>
      </c>
      <c r="B687" s="41" t="s">
        <v>398</v>
      </c>
      <c r="C687" s="39" t="s">
        <v>397</v>
      </c>
      <c r="D687" s="40">
        <v>192.77919</v>
      </c>
      <c r="E687" s="39" t="s">
        <v>396</v>
      </c>
    </row>
    <row r="688" spans="1:5" ht="31.5">
      <c r="A688" s="13" t="s">
        <v>356</v>
      </c>
      <c r="B688" s="41" t="s">
        <v>395</v>
      </c>
      <c r="C688" s="39" t="s">
        <v>275</v>
      </c>
      <c r="D688" s="40">
        <v>195.99265</v>
      </c>
      <c r="E688" s="39" t="s">
        <v>391</v>
      </c>
    </row>
    <row r="689" spans="1:5">
      <c r="A689" s="13" t="s">
        <v>356</v>
      </c>
      <c r="B689" s="41" t="s">
        <v>394</v>
      </c>
      <c r="C689" s="39" t="s">
        <v>275</v>
      </c>
      <c r="D689" s="40">
        <v>190.08198999999999</v>
      </c>
      <c r="E689" s="39" t="s">
        <v>391</v>
      </c>
    </row>
    <row r="690" spans="1:5" ht="31.5">
      <c r="A690" s="13" t="s">
        <v>356</v>
      </c>
      <c r="B690" s="41" t="s">
        <v>393</v>
      </c>
      <c r="C690" s="39" t="s">
        <v>392</v>
      </c>
      <c r="D690" s="40">
        <v>66.777190000000004</v>
      </c>
      <c r="E690" s="39" t="s">
        <v>391</v>
      </c>
    </row>
    <row r="691" spans="1:5">
      <c r="A691" s="13" t="s">
        <v>356</v>
      </c>
      <c r="B691" s="41" t="s">
        <v>390</v>
      </c>
      <c r="C691" s="39" t="s">
        <v>275</v>
      </c>
      <c r="D691" s="40">
        <v>196.31214</v>
      </c>
      <c r="E691" s="37" t="s">
        <v>386</v>
      </c>
    </row>
    <row r="692" spans="1:5" ht="31.5">
      <c r="A692" s="13" t="s">
        <v>356</v>
      </c>
      <c r="B692" s="41" t="s">
        <v>389</v>
      </c>
      <c r="C692" s="39" t="s">
        <v>275</v>
      </c>
      <c r="D692" s="40">
        <v>196.31460000000001</v>
      </c>
      <c r="E692" s="37" t="s">
        <v>386</v>
      </c>
    </row>
    <row r="693" spans="1:5" ht="31.5">
      <c r="A693" s="13" t="s">
        <v>356</v>
      </c>
      <c r="B693" s="41" t="s">
        <v>388</v>
      </c>
      <c r="C693" s="39" t="s">
        <v>275</v>
      </c>
      <c r="D693" s="40">
        <v>196.27452</v>
      </c>
      <c r="E693" s="37" t="s">
        <v>386</v>
      </c>
    </row>
    <row r="694" spans="1:5">
      <c r="A694" s="13" t="s">
        <v>356</v>
      </c>
      <c r="B694" s="41" t="s">
        <v>387</v>
      </c>
      <c r="C694" s="39" t="s">
        <v>275</v>
      </c>
      <c r="D694" s="40">
        <v>196.31713999999999</v>
      </c>
      <c r="E694" s="37" t="s">
        <v>386</v>
      </c>
    </row>
    <row r="695" spans="1:5" ht="31.5">
      <c r="A695" s="13" t="s">
        <v>356</v>
      </c>
      <c r="B695" s="41" t="s">
        <v>385</v>
      </c>
      <c r="C695" s="39" t="s">
        <v>275</v>
      </c>
      <c r="D695" s="40">
        <v>196.34</v>
      </c>
      <c r="E695" s="37" t="s">
        <v>376</v>
      </c>
    </row>
    <row r="696" spans="1:5">
      <c r="A696" s="13" t="s">
        <v>356</v>
      </c>
      <c r="B696" s="41" t="s">
        <v>384</v>
      </c>
      <c r="C696" s="39" t="s">
        <v>275</v>
      </c>
      <c r="D696" s="40">
        <v>178.27600000000001</v>
      </c>
      <c r="E696" s="37" t="s">
        <v>376</v>
      </c>
    </row>
    <row r="697" spans="1:5">
      <c r="A697" s="13" t="s">
        <v>356</v>
      </c>
      <c r="B697" s="41" t="s">
        <v>383</v>
      </c>
      <c r="C697" s="39" t="s">
        <v>275</v>
      </c>
      <c r="D697" s="40">
        <v>173.56</v>
      </c>
      <c r="E697" s="37" t="s">
        <v>376</v>
      </c>
    </row>
    <row r="698" spans="1:5" ht="31.5">
      <c r="A698" s="13" t="s">
        <v>356</v>
      </c>
      <c r="B698" s="41" t="s">
        <v>382</v>
      </c>
      <c r="C698" s="39" t="s">
        <v>275</v>
      </c>
      <c r="D698" s="40">
        <v>198.447</v>
      </c>
      <c r="E698" s="37" t="s">
        <v>376</v>
      </c>
    </row>
    <row r="699" spans="1:5">
      <c r="A699" s="13" t="s">
        <v>356</v>
      </c>
      <c r="B699" s="41" t="s">
        <v>381</v>
      </c>
      <c r="C699" s="39" t="s">
        <v>275</v>
      </c>
      <c r="D699" s="40">
        <v>198.51900000000001</v>
      </c>
      <c r="E699" s="37" t="s">
        <v>376</v>
      </c>
    </row>
    <row r="700" spans="1:5" ht="31.5">
      <c r="A700" s="13" t="s">
        <v>356</v>
      </c>
      <c r="B700" s="41" t="s">
        <v>380</v>
      </c>
      <c r="C700" s="39" t="s">
        <v>275</v>
      </c>
      <c r="D700" s="40">
        <v>197.18199999999999</v>
      </c>
      <c r="E700" s="37" t="s">
        <v>376</v>
      </c>
    </row>
    <row r="701" spans="1:5" ht="31.5">
      <c r="A701" s="13" t="s">
        <v>356</v>
      </c>
      <c r="B701" s="41" t="s">
        <v>379</v>
      </c>
      <c r="C701" s="39" t="s">
        <v>275</v>
      </c>
      <c r="D701" s="40">
        <v>199.9</v>
      </c>
      <c r="E701" s="37" t="s">
        <v>376</v>
      </c>
    </row>
    <row r="702" spans="1:5" ht="47.25">
      <c r="A702" s="13" t="s">
        <v>356</v>
      </c>
      <c r="B702" s="41" t="s">
        <v>378</v>
      </c>
      <c r="C702" s="39" t="s">
        <v>275</v>
      </c>
      <c r="D702" s="40">
        <v>196.381</v>
      </c>
      <c r="E702" s="37" t="s">
        <v>376</v>
      </c>
    </row>
    <row r="703" spans="1:5" ht="31.5">
      <c r="A703" s="13" t="s">
        <v>356</v>
      </c>
      <c r="B703" s="41" t="s">
        <v>377</v>
      </c>
      <c r="C703" s="39" t="s">
        <v>275</v>
      </c>
      <c r="D703" s="40">
        <v>199.99700000000001</v>
      </c>
      <c r="E703" s="37" t="s">
        <v>376</v>
      </c>
    </row>
    <row r="704" spans="1:5" ht="63">
      <c r="A704" s="13" t="s">
        <v>5</v>
      </c>
      <c r="B704" s="13" t="s">
        <v>332</v>
      </c>
      <c r="C704" s="13" t="s">
        <v>330</v>
      </c>
      <c r="D704" s="38">
        <f>15.73616+126.9875</f>
        <v>142.72366</v>
      </c>
      <c r="E704" s="37" t="s">
        <v>372</v>
      </c>
    </row>
    <row r="705" spans="1:5" ht="63">
      <c r="A705" s="13" t="s">
        <v>5</v>
      </c>
      <c r="B705" s="13" t="s">
        <v>375</v>
      </c>
      <c r="C705" s="13" t="s">
        <v>374</v>
      </c>
      <c r="D705" s="38">
        <f>9.44045+0.67625+14.0119+2.705+122.07936+36.82948+3.79127+156.37717+15.0142+333.24066+219.86338+0.46634+13.7405+54.962+4.53016+17.33848+15.0142+17.33848+0.46634+4.53016+6.662+1.6655+24.15318+35.85726+1.6655+6.662+4.53016+17.33848+15.0142</f>
        <v>1155.96406</v>
      </c>
      <c r="E705" s="37" t="s">
        <v>372</v>
      </c>
    </row>
    <row r="706" spans="1:5" ht="78.75">
      <c r="A706" s="13" t="s">
        <v>5</v>
      </c>
      <c r="B706" s="13" t="s">
        <v>206</v>
      </c>
      <c r="C706" s="13" t="s">
        <v>373</v>
      </c>
      <c r="D706" s="38">
        <f>271.49647+100.93231+37.01742+112.11072+44.8823+176.285+123.79664+288.7535+176.285+111.25472+72.26057+176.285+173.5824+68.75082+120.03936+126.27084+73.94795+186.59556</f>
        <v>2440.5465800000006</v>
      </c>
      <c r="E706" s="37" t="s">
        <v>372</v>
      </c>
    </row>
    <row r="707" spans="1:5" ht="31.5">
      <c r="A707" s="13" t="s">
        <v>356</v>
      </c>
      <c r="B707" s="41" t="s">
        <v>371</v>
      </c>
      <c r="C707" s="39" t="s">
        <v>275</v>
      </c>
      <c r="D707" s="40">
        <v>198.27799999999999</v>
      </c>
      <c r="E707" s="39" t="s">
        <v>364</v>
      </c>
    </row>
    <row r="708" spans="1:5">
      <c r="A708" s="13" t="s">
        <v>356</v>
      </c>
      <c r="B708" s="41" t="s">
        <v>370</v>
      </c>
      <c r="C708" s="39" t="s">
        <v>275</v>
      </c>
      <c r="D708" s="40">
        <v>188.03200000000001</v>
      </c>
      <c r="E708" s="39" t="s">
        <v>364</v>
      </c>
    </row>
    <row r="709" spans="1:5" ht="47.25">
      <c r="A709" s="13" t="s">
        <v>356</v>
      </c>
      <c r="B709" s="41" t="s">
        <v>369</v>
      </c>
      <c r="C709" s="39" t="s">
        <v>275</v>
      </c>
      <c r="D709" s="40">
        <v>197.62799999999999</v>
      </c>
      <c r="E709" s="39" t="s">
        <v>364</v>
      </c>
    </row>
    <row r="710" spans="1:5" ht="47.25">
      <c r="A710" s="13" t="s">
        <v>356</v>
      </c>
      <c r="B710" s="41" t="s">
        <v>368</v>
      </c>
      <c r="C710" s="39" t="s">
        <v>275</v>
      </c>
      <c r="D710" s="40">
        <v>197.303</v>
      </c>
      <c r="E710" s="39" t="s">
        <v>364</v>
      </c>
    </row>
    <row r="711" spans="1:5" ht="31.5">
      <c r="A711" s="13" t="s">
        <v>356</v>
      </c>
      <c r="B711" s="41" t="s">
        <v>367</v>
      </c>
      <c r="C711" s="39" t="s">
        <v>275</v>
      </c>
      <c r="D711" s="40">
        <v>199.749</v>
      </c>
      <c r="E711" s="39" t="s">
        <v>364</v>
      </c>
    </row>
    <row r="712" spans="1:5" ht="31.5">
      <c r="A712" s="13" t="s">
        <v>356</v>
      </c>
      <c r="B712" s="41" t="s">
        <v>366</v>
      </c>
      <c r="C712" s="39" t="s">
        <v>275</v>
      </c>
      <c r="D712" s="40">
        <v>199.99600000000001</v>
      </c>
      <c r="E712" s="39" t="s">
        <v>364</v>
      </c>
    </row>
    <row r="713" spans="1:5" ht="31.5">
      <c r="A713" s="13" t="s">
        <v>356</v>
      </c>
      <c r="B713" s="41" t="s">
        <v>365</v>
      </c>
      <c r="C713" s="39" t="s">
        <v>275</v>
      </c>
      <c r="D713" s="40">
        <v>198.45699999999999</v>
      </c>
      <c r="E713" s="39" t="s">
        <v>364</v>
      </c>
    </row>
    <row r="714" spans="1:5" ht="63">
      <c r="A714" s="13" t="s">
        <v>5</v>
      </c>
      <c r="B714" s="13" t="s">
        <v>363</v>
      </c>
      <c r="C714" s="13" t="s">
        <v>330</v>
      </c>
      <c r="D714" s="38">
        <f>4.01128+4.01128+3.81648+5.07824+4.45824+4.01128</f>
        <v>25.386800000000001</v>
      </c>
      <c r="E714" s="37" t="s">
        <v>360</v>
      </c>
    </row>
    <row r="715" spans="1:5" ht="63">
      <c r="A715" s="13" t="s">
        <v>5</v>
      </c>
      <c r="B715" s="13" t="s">
        <v>362</v>
      </c>
      <c r="C715" s="13" t="s">
        <v>330</v>
      </c>
      <c r="D715" s="38">
        <f>2.15055+1.60035+1.506+1.5732+1.3614+7.28035+8.25726+5.28141</f>
        <v>29.01052</v>
      </c>
      <c r="E715" s="37" t="s">
        <v>360</v>
      </c>
    </row>
    <row r="716" spans="1:5" ht="63">
      <c r="A716" s="13" t="s">
        <v>5</v>
      </c>
      <c r="B716" s="13" t="s">
        <v>361</v>
      </c>
      <c r="C716" s="13" t="s">
        <v>330</v>
      </c>
      <c r="D716" s="38">
        <f>14.8185+15.8064+15.3695+13.8306+14.8185+15.8064+14.8185+14.8185+7.9032</f>
        <v>127.9901</v>
      </c>
      <c r="E716" s="37" t="s">
        <v>360</v>
      </c>
    </row>
    <row r="717" spans="1:5" ht="78.75">
      <c r="A717" s="13" t="s">
        <v>356</v>
      </c>
      <c r="B717" s="13" t="s">
        <v>334</v>
      </c>
      <c r="C717" s="13" t="s">
        <v>345</v>
      </c>
      <c r="D717" s="38">
        <f>136.28329+233.41489+255.9382+287.24116+228.44558+153.83553+10.328+162.83657+161.7232+265.12609</f>
        <v>1895.1725099999999</v>
      </c>
      <c r="E717" s="37" t="s">
        <v>357</v>
      </c>
    </row>
    <row r="718" spans="1:5" ht="78.75">
      <c r="A718" s="13" t="s">
        <v>356</v>
      </c>
      <c r="B718" s="13" t="s">
        <v>312</v>
      </c>
      <c r="C718" s="13" t="s">
        <v>345</v>
      </c>
      <c r="D718" s="38">
        <f>157.35854+140.11363+239.10089+136.41743+83.3037+483.21709+9.25044+209.27649+123.41565+10.8536+151.28018</f>
        <v>1743.5876399999997</v>
      </c>
      <c r="E718" s="37" t="s">
        <v>357</v>
      </c>
    </row>
    <row r="719" spans="1:5" ht="173.25">
      <c r="A719" s="13" t="s">
        <v>356</v>
      </c>
      <c r="B719" s="13" t="s">
        <v>359</v>
      </c>
      <c r="C719" s="13" t="s">
        <v>358</v>
      </c>
      <c r="D719" s="38">
        <f>42.23546+51.03499+63.52927+43.76126</f>
        <v>200.56098</v>
      </c>
      <c r="E719" s="37" t="s">
        <v>357</v>
      </c>
    </row>
    <row r="720" spans="1:5" ht="31.5">
      <c r="A720" s="13" t="s">
        <v>356</v>
      </c>
      <c r="B720" s="13" t="s">
        <v>355</v>
      </c>
      <c r="C720" s="13" t="s">
        <v>354</v>
      </c>
      <c r="D720" s="38">
        <v>132.61139</v>
      </c>
      <c r="E720" s="37" t="s">
        <v>353</v>
      </c>
    </row>
    <row r="721" spans="1:5" ht="78.75">
      <c r="A721" s="13" t="s">
        <v>5</v>
      </c>
      <c r="B721" s="13" t="s">
        <v>352</v>
      </c>
      <c r="C721" s="13" t="s">
        <v>345</v>
      </c>
      <c r="D721" s="38">
        <f>20.91896+14.15417+16.63024</f>
        <v>51.70337</v>
      </c>
      <c r="E721" s="37" t="s">
        <v>350</v>
      </c>
    </row>
    <row r="722" spans="1:5" ht="141.75">
      <c r="A722" s="13" t="s">
        <v>5</v>
      </c>
      <c r="B722" s="13" t="s">
        <v>351</v>
      </c>
      <c r="C722" s="13" t="s">
        <v>333</v>
      </c>
      <c r="D722" s="38">
        <f>51.44719+52.35998+32.1597+58.73258+52.90546+21.03644+206.07552+159.93833+131.50348+179.69381+263.47061+225.93324+136.23287+238.1154+193.71533+137.38271+122.59698+81.24749+178.7521</f>
        <v>2523.2992199999999</v>
      </c>
      <c r="E722" s="37" t="s">
        <v>350</v>
      </c>
    </row>
    <row r="723" spans="1:5" ht="126">
      <c r="A723" s="13" t="s">
        <v>5</v>
      </c>
      <c r="B723" s="13" t="s">
        <v>206</v>
      </c>
      <c r="C723" s="13" t="s">
        <v>347</v>
      </c>
      <c r="D723" s="38">
        <f>160.61371+63.07404+32.07389</f>
        <v>255.76164</v>
      </c>
      <c r="E723" s="37" t="s">
        <v>346</v>
      </c>
    </row>
    <row r="724" spans="1:5" ht="126">
      <c r="A724" s="13" t="s">
        <v>5</v>
      </c>
      <c r="B724" s="13" t="s">
        <v>349</v>
      </c>
      <c r="C724" s="13" t="s">
        <v>347</v>
      </c>
      <c r="D724" s="38">
        <f>26.0288+1.90955+15.79748+46.4483</f>
        <v>90.18413000000001</v>
      </c>
      <c r="E724" s="37" t="s">
        <v>346</v>
      </c>
    </row>
    <row r="725" spans="1:5" ht="126">
      <c r="A725" s="13" t="s">
        <v>5</v>
      </c>
      <c r="B725" s="13" t="s">
        <v>348</v>
      </c>
      <c r="C725" s="13" t="s">
        <v>347</v>
      </c>
      <c r="D725" s="38">
        <f>15.28417+14.97248+25.905+43.11055+25.8753+78.78911+10.08178+14.71522+11.00755+25.8753+25.905+11.43225+11.97152+0.14+14.97248</f>
        <v>330.03770999999995</v>
      </c>
      <c r="E725" s="37" t="s">
        <v>346</v>
      </c>
    </row>
    <row r="726" spans="1:5" ht="126">
      <c r="A726" s="13" t="s">
        <v>5</v>
      </c>
      <c r="B726" s="13" t="s">
        <v>304</v>
      </c>
      <c r="C726" s="13" t="s">
        <v>347</v>
      </c>
      <c r="D726" s="38">
        <f>232.24255+65.77095+102.39037+335.20157+56.28406+75.65058+118.09412+69.57898+78.86152+85.2014+118.09412+98.77726+59.82608+79.85909+50.73733+274.77+118.09412+85.11864+65.69708+113.38494+134.28212</f>
        <v>2417.9168799999993</v>
      </c>
      <c r="E726" s="37" t="s">
        <v>346</v>
      </c>
    </row>
    <row r="727" spans="1:5" ht="78.75">
      <c r="A727" s="13" t="s">
        <v>5</v>
      </c>
      <c r="B727" s="13" t="s">
        <v>331</v>
      </c>
      <c r="C727" s="13" t="s">
        <v>345</v>
      </c>
      <c r="D727" s="38">
        <f>16.62137+39.52578+67.26455</f>
        <v>123.4117</v>
      </c>
      <c r="E727" s="37" t="s">
        <v>339</v>
      </c>
    </row>
    <row r="728" spans="1:5" ht="78.75">
      <c r="A728" s="13" t="s">
        <v>5</v>
      </c>
      <c r="B728" s="13" t="s">
        <v>344</v>
      </c>
      <c r="C728" s="13" t="s">
        <v>343</v>
      </c>
      <c r="D728" s="38">
        <f>3.5658+8.77684+5.3487+28.85469+22.0894</f>
        <v>68.635429999999999</v>
      </c>
      <c r="E728" s="37" t="s">
        <v>339</v>
      </c>
    </row>
    <row r="729" spans="1:5" ht="63">
      <c r="A729" s="13" t="s">
        <v>5</v>
      </c>
      <c r="B729" s="13" t="s">
        <v>342</v>
      </c>
      <c r="C729" s="13" t="s">
        <v>341</v>
      </c>
      <c r="D729" s="38">
        <f>101.70367+97.8687+547.53887+144.38569</f>
        <v>891.49693000000002</v>
      </c>
      <c r="E729" s="37" t="s">
        <v>339</v>
      </c>
    </row>
    <row r="730" spans="1:5" ht="78.75">
      <c r="A730" s="13" t="s">
        <v>5</v>
      </c>
      <c r="B730" s="13" t="s">
        <v>312</v>
      </c>
      <c r="C730" s="13" t="s">
        <v>340</v>
      </c>
      <c r="D730" s="38">
        <f>10.12962+85.57289+50.55801+36.25438+17.47133</f>
        <v>199.98623000000001</v>
      </c>
      <c r="E730" s="37" t="s">
        <v>339</v>
      </c>
    </row>
    <row r="731" spans="1:5" ht="47.25">
      <c r="A731" s="13" t="s">
        <v>5</v>
      </c>
      <c r="B731" s="13" t="s">
        <v>337</v>
      </c>
      <c r="C731" s="13" t="s">
        <v>338</v>
      </c>
      <c r="D731" s="38">
        <f>0.0745+0.0745+0.08195+0.08195+0.08195</f>
        <v>0.39484999999999992</v>
      </c>
      <c r="E731" s="37" t="s">
        <v>335</v>
      </c>
    </row>
    <row r="732" spans="1:5">
      <c r="A732" s="13" t="s">
        <v>5</v>
      </c>
      <c r="B732" s="13" t="s">
        <v>337</v>
      </c>
      <c r="C732" s="37" t="s">
        <v>336</v>
      </c>
      <c r="D732" s="38">
        <f>2.6535+2.6535+2.6535+2.6535+2.6535</f>
        <v>13.267500000000002</v>
      </c>
      <c r="E732" s="37" t="s">
        <v>335</v>
      </c>
    </row>
    <row r="733" spans="1:5" ht="141.75">
      <c r="A733" s="13" t="s">
        <v>5</v>
      </c>
      <c r="B733" s="13" t="s">
        <v>334</v>
      </c>
      <c r="C733" s="13" t="s">
        <v>333</v>
      </c>
      <c r="D733" s="38">
        <f>46.36697+17.19324</f>
        <v>63.560209999999998</v>
      </c>
      <c r="E733" s="37" t="s">
        <v>329</v>
      </c>
    </row>
    <row r="734" spans="1:5" ht="63">
      <c r="A734" s="13" t="s">
        <v>5</v>
      </c>
      <c r="B734" s="13" t="s">
        <v>332</v>
      </c>
      <c r="C734" s="13" t="s">
        <v>330</v>
      </c>
      <c r="D734" s="38">
        <f>64.7882+0.63435</f>
        <v>65.422550000000001</v>
      </c>
      <c r="E734" s="37" t="s">
        <v>329</v>
      </c>
    </row>
    <row r="735" spans="1:5" ht="63">
      <c r="A735" s="13" t="s">
        <v>5</v>
      </c>
      <c r="B735" s="13" t="s">
        <v>331</v>
      </c>
      <c r="C735" s="13" t="s">
        <v>330</v>
      </c>
      <c r="D735" s="38">
        <f>9.23715+3.9936</f>
        <v>13.23075</v>
      </c>
      <c r="E735" s="37" t="s">
        <v>329</v>
      </c>
    </row>
    <row r="736" spans="1:5" ht="63">
      <c r="A736" s="13" t="s">
        <v>5</v>
      </c>
      <c r="B736" s="13" t="s">
        <v>306</v>
      </c>
      <c r="C736" s="13" t="s">
        <v>330</v>
      </c>
      <c r="D736" s="38">
        <f>20.35832+7.9832+16.69464</f>
        <v>45.036159999999995</v>
      </c>
      <c r="E736" s="37" t="s">
        <v>329</v>
      </c>
    </row>
    <row r="737" spans="1:5">
      <c r="A737" s="13" t="s">
        <v>5</v>
      </c>
      <c r="B737" s="13" t="s">
        <v>5</v>
      </c>
      <c r="C737" s="37" t="s">
        <v>328</v>
      </c>
      <c r="D737" s="38">
        <f>0.545+0.545+0.545+0.545+0.545</f>
        <v>2.7250000000000001</v>
      </c>
      <c r="E737" s="37" t="s">
        <v>327</v>
      </c>
    </row>
    <row r="738" spans="1:5" ht="110.25">
      <c r="A738" s="13" t="s">
        <v>5</v>
      </c>
      <c r="B738" s="13" t="s">
        <v>5</v>
      </c>
      <c r="C738" s="13" t="s">
        <v>326</v>
      </c>
      <c r="D738" s="38">
        <f>629.1624+275.3268+116.1252+66.1548+700.4976+274.5624+383.9316+656.778+159.8856+277.0884+475.5564+537.288</f>
        <v>4552.3572000000004</v>
      </c>
      <c r="E738" s="37" t="s">
        <v>313</v>
      </c>
    </row>
    <row r="739" spans="1:5" ht="110.25">
      <c r="A739" s="13" t="s">
        <v>5</v>
      </c>
      <c r="B739" s="13" t="s">
        <v>5</v>
      </c>
      <c r="C739" s="13" t="s">
        <v>325</v>
      </c>
      <c r="D739" s="38">
        <v>190.0224</v>
      </c>
      <c r="E739" s="37" t="s">
        <v>313</v>
      </c>
    </row>
    <row r="740" spans="1:5" ht="110.25">
      <c r="A740" s="13" t="s">
        <v>5</v>
      </c>
      <c r="B740" s="13" t="s">
        <v>5</v>
      </c>
      <c r="C740" s="13" t="s">
        <v>324</v>
      </c>
      <c r="D740" s="38">
        <f>122.97+76.734</f>
        <v>199.70400000000001</v>
      </c>
      <c r="E740" s="37" t="s">
        <v>313</v>
      </c>
    </row>
    <row r="741" spans="1:5" ht="47.25">
      <c r="A741" s="13" t="s">
        <v>5</v>
      </c>
      <c r="B741" s="13" t="s">
        <v>323</v>
      </c>
      <c r="C741" s="13" t="s">
        <v>322</v>
      </c>
      <c r="D741" s="38">
        <v>168.27600000000001</v>
      </c>
      <c r="E741" s="37" t="s">
        <v>313</v>
      </c>
    </row>
    <row r="742" spans="1:5" ht="94.5">
      <c r="A742" s="13" t="s">
        <v>5</v>
      </c>
      <c r="B742" s="13" t="s">
        <v>5</v>
      </c>
      <c r="C742" s="13" t="s">
        <v>321</v>
      </c>
      <c r="D742" s="38">
        <f>121.8+77.9292</f>
        <v>199.72919999999999</v>
      </c>
      <c r="E742" s="37" t="s">
        <v>313</v>
      </c>
    </row>
    <row r="743" spans="1:5" ht="31.5">
      <c r="A743" s="13" t="s">
        <v>5</v>
      </c>
      <c r="B743" s="13" t="s">
        <v>320</v>
      </c>
      <c r="C743" s="13" t="s">
        <v>315</v>
      </c>
      <c r="D743" s="38">
        <v>196.60325</v>
      </c>
      <c r="E743" s="37" t="s">
        <v>313</v>
      </c>
    </row>
    <row r="744" spans="1:5" ht="31.5">
      <c r="A744" s="13" t="s">
        <v>5</v>
      </c>
      <c r="B744" s="13" t="s">
        <v>319</v>
      </c>
      <c r="C744" s="13" t="s">
        <v>315</v>
      </c>
      <c r="D744" s="38">
        <v>195.28242</v>
      </c>
      <c r="E744" s="37" t="s">
        <v>313</v>
      </c>
    </row>
    <row r="745" spans="1:5" ht="31.5">
      <c r="A745" s="13" t="s">
        <v>5</v>
      </c>
      <c r="B745" s="13" t="s">
        <v>318</v>
      </c>
      <c r="C745" s="13" t="s">
        <v>315</v>
      </c>
      <c r="D745" s="38">
        <v>155.80975000000001</v>
      </c>
      <c r="E745" s="37" t="s">
        <v>313</v>
      </c>
    </row>
    <row r="746" spans="1:5" ht="31.5">
      <c r="A746" s="13" t="s">
        <v>5</v>
      </c>
      <c r="B746" s="13" t="s">
        <v>317</v>
      </c>
      <c r="C746" s="13" t="s">
        <v>315</v>
      </c>
      <c r="D746" s="38">
        <v>73.521249999999995</v>
      </c>
      <c r="E746" s="37" t="s">
        <v>313</v>
      </c>
    </row>
    <row r="747" spans="1:5" ht="31.5">
      <c r="A747" s="13" t="s">
        <v>5</v>
      </c>
      <c r="B747" s="13" t="s">
        <v>316</v>
      </c>
      <c r="C747" s="13" t="s">
        <v>315</v>
      </c>
      <c r="D747" s="38">
        <v>41.96884</v>
      </c>
      <c r="E747" s="37" t="s">
        <v>313</v>
      </c>
    </row>
    <row r="748" spans="1:5" ht="63">
      <c r="A748" s="13" t="s">
        <v>5</v>
      </c>
      <c r="B748" s="13" t="s">
        <v>5</v>
      </c>
      <c r="C748" s="13" t="s">
        <v>314</v>
      </c>
      <c r="D748" s="38">
        <v>146.982</v>
      </c>
      <c r="E748" s="37" t="s">
        <v>313</v>
      </c>
    </row>
    <row r="749" spans="1:5" ht="47.25">
      <c r="A749" s="13" t="s">
        <v>5</v>
      </c>
      <c r="B749" s="13" t="s">
        <v>312</v>
      </c>
      <c r="C749" s="13" t="s">
        <v>311</v>
      </c>
      <c r="D749" s="38">
        <f>21.1575+20.73435</f>
        <v>41.891849999999998</v>
      </c>
      <c r="E749" s="37" t="s">
        <v>310</v>
      </c>
    </row>
    <row r="750" spans="1:5" ht="47.25">
      <c r="A750" s="13" t="s">
        <v>5</v>
      </c>
      <c r="B750" s="13" t="s">
        <v>309</v>
      </c>
      <c r="C750" s="37" t="s">
        <v>308</v>
      </c>
      <c r="D750" s="38">
        <f>215.22846+429.8797+337.6247+336.62494+348.60029+415.48969+425.5813+616.22357+317.85883+338.15642+409.81104+152.34221</f>
        <v>4343.4211499999992</v>
      </c>
      <c r="E750" s="13" t="s">
        <v>307</v>
      </c>
    </row>
    <row r="751" spans="1:5" ht="47.25">
      <c r="A751" s="13" t="s">
        <v>5</v>
      </c>
      <c r="B751" s="13" t="s">
        <v>306</v>
      </c>
      <c r="C751" s="13" t="s">
        <v>305</v>
      </c>
      <c r="D751" s="38">
        <f>22.65994+35.02654+65.13994+33.77542+45.67856</f>
        <v>202.28039999999999</v>
      </c>
      <c r="E751" s="13" t="s">
        <v>300</v>
      </c>
    </row>
    <row r="752" spans="1:5" ht="47.25">
      <c r="A752" s="13" t="s">
        <v>5</v>
      </c>
      <c r="B752" s="13" t="s">
        <v>304</v>
      </c>
      <c r="C752" s="13" t="s">
        <v>303</v>
      </c>
      <c r="D752" s="38">
        <f>109.03044+102.37418+111.6948+102.01272+109.3919+67.82658+288.0918+214.88778+216.38851+139.8705+34.95803+291.08806+8.32261</f>
        <v>1795.9379100000001</v>
      </c>
      <c r="E752" s="13" t="s">
        <v>300</v>
      </c>
    </row>
    <row r="753" spans="1:5" ht="110.25">
      <c r="A753" s="13" t="s">
        <v>5</v>
      </c>
      <c r="B753" s="13" t="s">
        <v>302</v>
      </c>
      <c r="C753" s="13" t="s">
        <v>301</v>
      </c>
      <c r="D753" s="38">
        <f>41.91448+25.76106+30.80316</f>
        <v>98.478700000000003</v>
      </c>
      <c r="E753" s="13" t="s">
        <v>300</v>
      </c>
    </row>
    <row r="754" spans="1:5" ht="110.25">
      <c r="A754" s="13" t="s">
        <v>299</v>
      </c>
      <c r="B754" s="13" t="s">
        <v>298</v>
      </c>
      <c r="C754" s="13" t="s">
        <v>297</v>
      </c>
      <c r="D754" s="38">
        <f>135.3756+44.469+19.764</f>
        <v>199.6086</v>
      </c>
      <c r="E754" s="37" t="s">
        <v>296</v>
      </c>
    </row>
    <row r="755" spans="1:5" ht="47.25">
      <c r="A755" s="13" t="s">
        <v>5</v>
      </c>
      <c r="B755" s="13" t="s">
        <v>5</v>
      </c>
      <c r="C755" s="13" t="s">
        <v>295</v>
      </c>
      <c r="D755" s="38">
        <f>66.62782+66.62782</f>
        <v>133.25564</v>
      </c>
      <c r="E755" s="37" t="s">
        <v>294</v>
      </c>
    </row>
    <row r="756" spans="1:5">
      <c r="A756" s="13" t="s">
        <v>5</v>
      </c>
      <c r="B756" s="13" t="s">
        <v>293</v>
      </c>
      <c r="C756" s="13" t="s">
        <v>275</v>
      </c>
      <c r="D756" s="38">
        <v>163.77719999999999</v>
      </c>
      <c r="E756" s="37" t="s">
        <v>292</v>
      </c>
    </row>
    <row r="757" spans="1:5">
      <c r="A757" s="13" t="s">
        <v>5</v>
      </c>
      <c r="B757" s="13" t="s">
        <v>291</v>
      </c>
      <c r="C757" s="13" t="s">
        <v>275</v>
      </c>
      <c r="D757" s="38">
        <v>186.417</v>
      </c>
      <c r="E757" s="37" t="s">
        <v>290</v>
      </c>
    </row>
    <row r="758" spans="1:5" ht="31.5">
      <c r="A758" s="13" t="s">
        <v>5</v>
      </c>
      <c r="B758" s="13" t="s">
        <v>289</v>
      </c>
      <c r="C758" s="13" t="s">
        <v>275</v>
      </c>
      <c r="D758" s="38">
        <f>96.1512+96.1512+97.0188+228.2256</f>
        <v>517.54679999999996</v>
      </c>
      <c r="E758" s="37" t="s">
        <v>286</v>
      </c>
    </row>
    <row r="759" spans="1:5" ht="31.5">
      <c r="A759" s="13" t="s">
        <v>5</v>
      </c>
      <c r="B759" s="13" t="s">
        <v>288</v>
      </c>
      <c r="C759" s="13" t="s">
        <v>275</v>
      </c>
      <c r="D759" s="38">
        <f>90.282+90.282+93.1776+296.0556</f>
        <v>569.79719999999998</v>
      </c>
      <c r="E759" s="37" t="s">
        <v>286</v>
      </c>
    </row>
    <row r="760" spans="1:5" ht="47.25">
      <c r="A760" s="13" t="s">
        <v>5</v>
      </c>
      <c r="B760" s="13" t="s">
        <v>287</v>
      </c>
      <c r="C760" s="13" t="s">
        <v>275</v>
      </c>
      <c r="D760" s="38">
        <v>137.57759999999999</v>
      </c>
      <c r="E760" s="37" t="s">
        <v>286</v>
      </c>
    </row>
    <row r="761" spans="1:5" ht="47.25">
      <c r="A761" s="13" t="s">
        <v>5</v>
      </c>
      <c r="B761" s="13" t="s">
        <v>285</v>
      </c>
      <c r="C761" s="13" t="s">
        <v>284</v>
      </c>
      <c r="D761" s="38">
        <v>57.752400000000002</v>
      </c>
      <c r="E761" s="37" t="s">
        <v>283</v>
      </c>
    </row>
    <row r="762" spans="1:5">
      <c r="A762" s="13" t="s">
        <v>5</v>
      </c>
      <c r="B762" s="13" t="s">
        <v>282</v>
      </c>
      <c r="C762" s="13" t="s">
        <v>275</v>
      </c>
      <c r="D762" s="38">
        <v>199.9308</v>
      </c>
      <c r="E762" s="37" t="s">
        <v>281</v>
      </c>
    </row>
    <row r="763" spans="1:5">
      <c r="A763" s="13" t="s">
        <v>5</v>
      </c>
      <c r="B763" s="13" t="s">
        <v>280</v>
      </c>
      <c r="C763" s="13" t="s">
        <v>275</v>
      </c>
      <c r="D763" s="38">
        <v>153.11099999999999</v>
      </c>
      <c r="E763" s="37" t="s">
        <v>270</v>
      </c>
    </row>
    <row r="764" spans="1:5">
      <c r="A764" s="13" t="s">
        <v>5</v>
      </c>
      <c r="B764" s="13" t="s">
        <v>279</v>
      </c>
      <c r="C764" s="13" t="s">
        <v>275</v>
      </c>
      <c r="D764" s="38">
        <v>199.876</v>
      </c>
      <c r="E764" s="37" t="s">
        <v>270</v>
      </c>
    </row>
    <row r="765" spans="1:5">
      <c r="A765" s="13" t="s">
        <v>5</v>
      </c>
      <c r="B765" s="13" t="s">
        <v>278</v>
      </c>
      <c r="C765" s="13" t="s">
        <v>275</v>
      </c>
      <c r="D765" s="38">
        <v>197.40700000000001</v>
      </c>
      <c r="E765" s="37" t="s">
        <v>270</v>
      </c>
    </row>
    <row r="766" spans="1:5" ht="47.25">
      <c r="A766" s="13" t="s">
        <v>5</v>
      </c>
      <c r="B766" s="13" t="s">
        <v>277</v>
      </c>
      <c r="C766" s="13" t="s">
        <v>275</v>
      </c>
      <c r="D766" s="38">
        <v>198.25700000000001</v>
      </c>
      <c r="E766" s="37" t="s">
        <v>270</v>
      </c>
    </row>
    <row r="767" spans="1:5">
      <c r="A767" s="13" t="s">
        <v>5</v>
      </c>
      <c r="B767" s="13" t="s">
        <v>276</v>
      </c>
      <c r="C767" s="13" t="s">
        <v>275</v>
      </c>
      <c r="D767" s="38">
        <v>197.72800000000001</v>
      </c>
      <c r="E767" s="37" t="s">
        <v>270</v>
      </c>
    </row>
    <row r="768" spans="1:5" ht="31.5">
      <c r="A768" s="13" t="s">
        <v>5</v>
      </c>
      <c r="B768" s="13" t="s">
        <v>274</v>
      </c>
      <c r="C768" s="13" t="s">
        <v>273</v>
      </c>
      <c r="D768" s="38">
        <v>133.21100000000001</v>
      </c>
      <c r="E768" s="37" t="s">
        <v>270</v>
      </c>
    </row>
    <row r="769" spans="1:5" ht="47.25">
      <c r="A769" s="13" t="s">
        <v>5</v>
      </c>
      <c r="B769" s="13" t="s">
        <v>272</v>
      </c>
      <c r="C769" s="13" t="s">
        <v>271</v>
      </c>
      <c r="D769" s="38">
        <v>195.74199999999999</v>
      </c>
      <c r="E769" s="37" t="s">
        <v>270</v>
      </c>
    </row>
    <row r="770" spans="1:5" ht="47.25">
      <c r="A770" s="13" t="s">
        <v>5</v>
      </c>
      <c r="B770" s="13" t="s">
        <v>269</v>
      </c>
      <c r="C770" s="13" t="s">
        <v>267</v>
      </c>
      <c r="D770" s="38">
        <f>98.59995+23.79999</f>
        <v>122.39994000000002</v>
      </c>
      <c r="E770" s="37" t="s">
        <v>266</v>
      </c>
    </row>
    <row r="771" spans="1:5" ht="47.25">
      <c r="A771" s="13" t="s">
        <v>5</v>
      </c>
      <c r="B771" s="13" t="s">
        <v>268</v>
      </c>
      <c r="C771" s="13" t="s">
        <v>267</v>
      </c>
      <c r="D771" s="38">
        <f>98.59995+23.79999</f>
        <v>122.39994000000002</v>
      </c>
      <c r="E771" s="37" t="s">
        <v>266</v>
      </c>
    </row>
    <row r="772" spans="1:5" ht="47.25">
      <c r="A772" s="13" t="s">
        <v>5</v>
      </c>
      <c r="B772" s="13" t="s">
        <v>5</v>
      </c>
      <c r="C772" s="13" t="s">
        <v>265</v>
      </c>
      <c r="D772" s="38">
        <v>47.365870000000001</v>
      </c>
      <c r="E772" s="37" t="s">
        <v>250</v>
      </c>
    </row>
    <row r="773" spans="1:5" ht="31.5">
      <c r="A773" s="13" t="s">
        <v>5</v>
      </c>
      <c r="B773" s="13" t="s">
        <v>264</v>
      </c>
      <c r="C773" s="13" t="s">
        <v>261</v>
      </c>
      <c r="D773" s="38">
        <v>191.08234999999999</v>
      </c>
      <c r="E773" s="37" t="s">
        <v>250</v>
      </c>
    </row>
    <row r="774" spans="1:5" ht="31.5">
      <c r="A774" s="13" t="s">
        <v>5</v>
      </c>
      <c r="B774" s="13" t="s">
        <v>263</v>
      </c>
      <c r="C774" s="13" t="s">
        <v>261</v>
      </c>
      <c r="D774" s="38">
        <v>153.45076</v>
      </c>
      <c r="E774" s="37" t="s">
        <v>250</v>
      </c>
    </row>
    <row r="775" spans="1:5" ht="31.5">
      <c r="A775" s="13" t="s">
        <v>5</v>
      </c>
      <c r="B775" s="13" t="s">
        <v>262</v>
      </c>
      <c r="C775" s="13" t="s">
        <v>261</v>
      </c>
      <c r="D775" s="38">
        <v>109.22790000000001</v>
      </c>
      <c r="E775" s="37" t="s">
        <v>250</v>
      </c>
    </row>
    <row r="776" spans="1:5" ht="31.5">
      <c r="A776" s="13" t="s">
        <v>5</v>
      </c>
      <c r="B776" s="13" t="s">
        <v>5</v>
      </c>
      <c r="C776" s="13" t="s">
        <v>260</v>
      </c>
      <c r="D776" s="38">
        <v>195.32722999999999</v>
      </c>
      <c r="E776" s="37" t="s">
        <v>250</v>
      </c>
    </row>
    <row r="777" spans="1:5" ht="63">
      <c r="A777" s="13" t="s">
        <v>5</v>
      </c>
      <c r="B777" s="13" t="s">
        <v>259</v>
      </c>
      <c r="C777" s="13" t="s">
        <v>258</v>
      </c>
      <c r="D777" s="38">
        <f>20.30015+24.93514+22.99853+18.75</f>
        <v>86.983819999999994</v>
      </c>
      <c r="E777" s="37" t="s">
        <v>250</v>
      </c>
    </row>
    <row r="778" spans="1:5" ht="47.25">
      <c r="A778" s="13" t="s">
        <v>5</v>
      </c>
      <c r="B778" s="13" t="s">
        <v>255</v>
      </c>
      <c r="C778" s="13" t="s">
        <v>257</v>
      </c>
      <c r="D778" s="38">
        <f>85.01418+3.90734+69.79039+3.90734+17.00284+4.88418+3.90734+23.26346</f>
        <v>211.67706999999999</v>
      </c>
      <c r="E778" s="37" t="s">
        <v>250</v>
      </c>
    </row>
    <row r="779" spans="1:5" ht="47.25">
      <c r="A779" s="13" t="s">
        <v>5</v>
      </c>
      <c r="B779" s="13" t="s">
        <v>255</v>
      </c>
      <c r="C779" s="13" t="s">
        <v>256</v>
      </c>
      <c r="D779" s="38">
        <f>11.72203+11.72203+69.79039+102.01702+3.90734+4.88418+23.26346+17.00284</f>
        <v>244.30929</v>
      </c>
      <c r="E779" s="37" t="s">
        <v>250</v>
      </c>
    </row>
    <row r="780" spans="1:5" ht="63">
      <c r="A780" s="13" t="s">
        <v>5</v>
      </c>
      <c r="B780" s="13" t="s">
        <v>255</v>
      </c>
      <c r="C780" s="13" t="s">
        <v>254</v>
      </c>
      <c r="D780" s="38">
        <f>102.01702+6.09134+58.15866+3.90734+1.848+8.6016+7.33824+1.95367+34.00567+11.63173+1.95367</f>
        <v>237.50694000000001</v>
      </c>
      <c r="E780" s="37" t="s">
        <v>250</v>
      </c>
    </row>
    <row r="781" spans="1:5" ht="63">
      <c r="A781" s="13" t="s">
        <v>5</v>
      </c>
      <c r="B781" s="13" t="s">
        <v>253</v>
      </c>
      <c r="C781" s="13" t="s">
        <v>252</v>
      </c>
      <c r="D781" s="38">
        <f>50.9138+50.68196+90.48365+66.47742+457.61126+5.76+306.05105+5.76+209.37118+357.19661+177.5173+231.22834+24.16836+24.16836+33.4+54.48232+54.54637+33.49608+26.75988+236.01874+54.02474+185.2645+214.2255+23.19152+165.88556+268.11593+37.48362+25.16203+26.11963+205.22683+33.59183+3.7884+21.78894+21.78894+10.28004+181.3797+231.3851</f>
        <v>4204.7954899999995</v>
      </c>
      <c r="E781" s="37" t="s">
        <v>250</v>
      </c>
    </row>
    <row r="782" spans="1:5" ht="63">
      <c r="A782" s="13" t="s">
        <v>5</v>
      </c>
      <c r="B782" s="13" t="s">
        <v>5</v>
      </c>
      <c r="C782" s="13" t="s">
        <v>251</v>
      </c>
      <c r="D782" s="38">
        <f>26.73056+38.51208+71.93608+489.74707+61.4974+29.348</f>
        <v>717.77118999999993</v>
      </c>
      <c r="E782" s="37" t="s">
        <v>250</v>
      </c>
    </row>
    <row r="783" spans="1:5">
      <c r="A783" s="13" t="s">
        <v>5</v>
      </c>
      <c r="B783" s="13" t="s">
        <v>5</v>
      </c>
      <c r="C783" s="13" t="s">
        <v>249</v>
      </c>
      <c r="D783" s="38">
        <f>39.5+158</f>
        <v>197.5</v>
      </c>
      <c r="E783" s="37" t="s">
        <v>248</v>
      </c>
    </row>
    <row r="784" spans="1:5">
      <c r="A784" s="10" t="s">
        <v>2</v>
      </c>
      <c r="B784" s="10"/>
      <c r="C784" s="37" t="s">
        <v>1</v>
      </c>
      <c r="D784" s="38">
        <f>27.60389+135.53211</f>
        <v>163.136</v>
      </c>
      <c r="E784" s="37"/>
    </row>
    <row r="785" spans="1:5">
      <c r="A785" s="6" t="s">
        <v>0</v>
      </c>
      <c r="B785" s="36"/>
      <c r="C785" s="35"/>
      <c r="D785" s="34">
        <f>SUM(D676:D784)</f>
        <v>45612.44715</v>
      </c>
      <c r="E785" s="33"/>
    </row>
    <row r="786" spans="1:5">
      <c r="A786" s="32"/>
      <c r="B786" s="32"/>
      <c r="C786" s="32"/>
      <c r="D786" s="32"/>
      <c r="E786" s="32"/>
    </row>
    <row r="787" spans="1:5">
      <c r="A787" s="16">
        <v>1216020</v>
      </c>
      <c r="B787" s="16"/>
      <c r="C787" s="16"/>
      <c r="D787" s="16"/>
      <c r="E787" s="16"/>
    </row>
    <row r="788" spans="1:5" ht="78.75">
      <c r="A788" s="13" t="s">
        <v>5</v>
      </c>
      <c r="B788" s="13" t="s">
        <v>5</v>
      </c>
      <c r="C788" s="15" t="s">
        <v>247</v>
      </c>
      <c r="D788" s="29">
        <f>19.57356+7.77612+28.15708+4.35309+18.34096</f>
        <v>78.200810000000004</v>
      </c>
      <c r="E788" s="31" t="s">
        <v>244</v>
      </c>
    </row>
    <row r="789" spans="1:5" ht="94.5">
      <c r="A789" s="13" t="s">
        <v>5</v>
      </c>
      <c r="B789" s="13" t="s">
        <v>5</v>
      </c>
      <c r="C789" s="15" t="s">
        <v>246</v>
      </c>
      <c r="D789" s="29">
        <f>124.93916+10.70786+34.44856+23.3907</f>
        <v>193.48627999999999</v>
      </c>
      <c r="E789" s="31" t="s">
        <v>244</v>
      </c>
    </row>
    <row r="790" spans="1:5" ht="47.25">
      <c r="A790" s="13" t="s">
        <v>5</v>
      </c>
      <c r="B790" s="13" t="s">
        <v>5</v>
      </c>
      <c r="C790" s="15" t="s">
        <v>245</v>
      </c>
      <c r="D790" s="29">
        <f>167.09465+268.83346+297.91917+365.59002</f>
        <v>1099.4373000000001</v>
      </c>
      <c r="E790" s="31" t="s">
        <v>244</v>
      </c>
    </row>
    <row r="791" spans="1:5" ht="47.25">
      <c r="A791" s="13" t="s">
        <v>5</v>
      </c>
      <c r="B791" s="13" t="s">
        <v>243</v>
      </c>
      <c r="C791" s="15" t="s">
        <v>242</v>
      </c>
      <c r="D791" s="29">
        <v>163.66421</v>
      </c>
      <c r="E791" s="30" t="s">
        <v>241</v>
      </c>
    </row>
    <row r="792" spans="1:5" ht="63">
      <c r="A792" s="13" t="s">
        <v>5</v>
      </c>
      <c r="B792" s="13" t="s">
        <v>5</v>
      </c>
      <c r="C792" s="15" t="s">
        <v>240</v>
      </c>
      <c r="D792" s="29">
        <v>155.37738999999999</v>
      </c>
      <c r="E792" s="28" t="s">
        <v>87</v>
      </c>
    </row>
    <row r="793" spans="1:5" ht="31.5">
      <c r="A793" s="13" t="s">
        <v>5</v>
      </c>
      <c r="B793" s="13" t="s">
        <v>5</v>
      </c>
      <c r="C793" s="15" t="s">
        <v>239</v>
      </c>
      <c r="D793" s="29">
        <f>647.00622+1171.85035+1060.30675+1390.90277+1267.49405+678.51654+2378.02333+1271.26762+579.78486+818.57669+1191.1427+1475.24344+1375.32954</f>
        <v>15305.44486</v>
      </c>
      <c r="E793" s="28" t="s">
        <v>87</v>
      </c>
    </row>
    <row r="794" spans="1:5" ht="31.5">
      <c r="A794" s="13" t="s">
        <v>5</v>
      </c>
      <c r="B794" s="27" t="s">
        <v>238</v>
      </c>
      <c r="C794" s="15" t="s">
        <v>211</v>
      </c>
      <c r="D794" s="29">
        <v>15.92234</v>
      </c>
      <c r="E794" s="28" t="s">
        <v>87</v>
      </c>
    </row>
    <row r="795" spans="1:5" ht="31.5">
      <c r="A795" s="13" t="s">
        <v>5</v>
      </c>
      <c r="B795" s="27" t="s">
        <v>237</v>
      </c>
      <c r="C795" s="15" t="s">
        <v>211</v>
      </c>
      <c r="D795" s="29">
        <v>15.51924</v>
      </c>
      <c r="E795" s="28" t="s">
        <v>87</v>
      </c>
    </row>
    <row r="796" spans="1:5" ht="31.5">
      <c r="A796" s="13" t="s">
        <v>5</v>
      </c>
      <c r="B796" s="27" t="s">
        <v>236</v>
      </c>
      <c r="C796" s="15" t="s">
        <v>211</v>
      </c>
      <c r="D796" s="8">
        <v>57.47222</v>
      </c>
      <c r="E796" s="28" t="s">
        <v>87</v>
      </c>
    </row>
    <row r="797" spans="1:5" ht="31.5">
      <c r="A797" s="13" t="s">
        <v>5</v>
      </c>
      <c r="B797" s="27" t="s">
        <v>235</v>
      </c>
      <c r="C797" s="15" t="s">
        <v>211</v>
      </c>
      <c r="D797" s="8">
        <v>94.58323</v>
      </c>
      <c r="E797" s="28" t="s">
        <v>87</v>
      </c>
    </row>
    <row r="798" spans="1:5" ht="31.5">
      <c r="A798" s="13" t="s">
        <v>5</v>
      </c>
      <c r="B798" s="27" t="s">
        <v>234</v>
      </c>
      <c r="C798" s="15" t="s">
        <v>211</v>
      </c>
      <c r="D798" s="8">
        <v>188.80345</v>
      </c>
      <c r="E798" s="28" t="s">
        <v>87</v>
      </c>
    </row>
    <row r="799" spans="1:5" ht="31.5">
      <c r="A799" s="13" t="s">
        <v>5</v>
      </c>
      <c r="B799" s="27" t="s">
        <v>233</v>
      </c>
      <c r="C799" s="15" t="s">
        <v>211</v>
      </c>
      <c r="D799" s="8">
        <v>33.170409999999997</v>
      </c>
      <c r="E799" s="28" t="s">
        <v>87</v>
      </c>
    </row>
    <row r="800" spans="1:5" ht="31.5">
      <c r="A800" s="13" t="s">
        <v>5</v>
      </c>
      <c r="B800" s="27" t="s">
        <v>232</v>
      </c>
      <c r="C800" s="15" t="s">
        <v>211</v>
      </c>
      <c r="D800" s="8">
        <v>83.959239999999994</v>
      </c>
      <c r="E800" s="28" t="s">
        <v>87</v>
      </c>
    </row>
    <row r="801" spans="1:5" ht="31.5">
      <c r="A801" s="13" t="s">
        <v>5</v>
      </c>
      <c r="B801" s="27" t="s">
        <v>231</v>
      </c>
      <c r="C801" s="15" t="s">
        <v>211</v>
      </c>
      <c r="D801" s="8">
        <v>49.928980000000003</v>
      </c>
      <c r="E801" s="28" t="s">
        <v>87</v>
      </c>
    </row>
    <row r="802" spans="1:5" ht="31.5">
      <c r="A802" s="13" t="s">
        <v>5</v>
      </c>
      <c r="B802" s="27" t="s">
        <v>230</v>
      </c>
      <c r="C802" s="15" t="s">
        <v>211</v>
      </c>
      <c r="D802" s="8">
        <v>7.8505000000000003</v>
      </c>
      <c r="E802" s="28" t="s">
        <v>87</v>
      </c>
    </row>
    <row r="803" spans="1:5" ht="31.5">
      <c r="A803" s="13" t="s">
        <v>5</v>
      </c>
      <c r="B803" s="27" t="s">
        <v>229</v>
      </c>
      <c r="C803" s="15" t="s">
        <v>211</v>
      </c>
      <c r="D803" s="8">
        <v>16.26793</v>
      </c>
      <c r="E803" s="28" t="s">
        <v>87</v>
      </c>
    </row>
    <row r="804" spans="1:5" ht="31.5">
      <c r="A804" s="13" t="s">
        <v>5</v>
      </c>
      <c r="B804" s="27" t="s">
        <v>228</v>
      </c>
      <c r="C804" s="15" t="s">
        <v>211</v>
      </c>
      <c r="D804" s="8">
        <v>48.631030000000003</v>
      </c>
      <c r="E804" s="28" t="s">
        <v>87</v>
      </c>
    </row>
    <row r="805" spans="1:5" ht="31.5">
      <c r="A805" s="13" t="s">
        <v>5</v>
      </c>
      <c r="B805" s="27" t="s">
        <v>227</v>
      </c>
      <c r="C805" s="15" t="s">
        <v>211</v>
      </c>
      <c r="D805" s="8">
        <v>11.64659</v>
      </c>
      <c r="E805" s="28" t="s">
        <v>87</v>
      </c>
    </row>
    <row r="806" spans="1:5" ht="31.5">
      <c r="A806" s="13" t="s">
        <v>5</v>
      </c>
      <c r="B806" s="27" t="s">
        <v>226</v>
      </c>
      <c r="C806" s="15" t="s">
        <v>211</v>
      </c>
      <c r="D806" s="8">
        <v>14.21852</v>
      </c>
      <c r="E806" s="28" t="s">
        <v>87</v>
      </c>
    </row>
    <row r="807" spans="1:5" ht="31.5">
      <c r="A807" s="13" t="s">
        <v>5</v>
      </c>
      <c r="B807" s="27" t="s">
        <v>225</v>
      </c>
      <c r="C807" s="15" t="s">
        <v>211</v>
      </c>
      <c r="D807" s="8">
        <v>30.99944</v>
      </c>
      <c r="E807" s="28" t="s">
        <v>87</v>
      </c>
    </row>
    <row r="808" spans="1:5" ht="31.5">
      <c r="A808" s="13" t="s">
        <v>5</v>
      </c>
      <c r="B808" s="27" t="s">
        <v>224</v>
      </c>
      <c r="C808" s="15" t="s">
        <v>211</v>
      </c>
      <c r="D808" s="8">
        <v>19.530650000000001</v>
      </c>
      <c r="E808" s="28" t="s">
        <v>87</v>
      </c>
    </row>
    <row r="809" spans="1:5" ht="31.5">
      <c r="A809" s="13" t="s">
        <v>5</v>
      </c>
      <c r="B809" s="27" t="s">
        <v>223</v>
      </c>
      <c r="C809" s="15" t="s">
        <v>211</v>
      </c>
      <c r="D809" s="8">
        <v>22.801629999999999</v>
      </c>
      <c r="E809" s="28" t="s">
        <v>87</v>
      </c>
    </row>
    <row r="810" spans="1:5" ht="31.5">
      <c r="A810" s="13" t="s">
        <v>5</v>
      </c>
      <c r="B810" s="27" t="s">
        <v>222</v>
      </c>
      <c r="C810" s="15" t="s">
        <v>211</v>
      </c>
      <c r="D810" s="8">
        <v>42.282550000000001</v>
      </c>
      <c r="E810" s="28" t="s">
        <v>87</v>
      </c>
    </row>
    <row r="811" spans="1:5" ht="31.5">
      <c r="A811" s="13" t="s">
        <v>5</v>
      </c>
      <c r="B811" s="27" t="s">
        <v>221</v>
      </c>
      <c r="C811" s="15" t="s">
        <v>211</v>
      </c>
      <c r="D811" s="8">
        <v>43.505319999999998</v>
      </c>
      <c r="E811" s="28" t="s">
        <v>87</v>
      </c>
    </row>
    <row r="812" spans="1:5" ht="31.5">
      <c r="A812" s="13" t="s">
        <v>5</v>
      </c>
      <c r="B812" s="27" t="s">
        <v>220</v>
      </c>
      <c r="C812" s="15" t="s">
        <v>211</v>
      </c>
      <c r="D812" s="8">
        <v>38.725940000000001</v>
      </c>
      <c r="E812" s="28" t="s">
        <v>87</v>
      </c>
    </row>
    <row r="813" spans="1:5" ht="31.5">
      <c r="A813" s="13" t="s">
        <v>5</v>
      </c>
      <c r="B813" s="27" t="s">
        <v>219</v>
      </c>
      <c r="C813" s="15" t="s">
        <v>211</v>
      </c>
      <c r="D813" s="8">
        <v>67.566770000000005</v>
      </c>
      <c r="E813" s="28" t="s">
        <v>87</v>
      </c>
    </row>
    <row r="814" spans="1:5" ht="31.5">
      <c r="A814" s="13" t="s">
        <v>5</v>
      </c>
      <c r="B814" s="27" t="s">
        <v>218</v>
      </c>
      <c r="C814" s="15" t="s">
        <v>211</v>
      </c>
      <c r="D814" s="8">
        <v>53.476520000000001</v>
      </c>
      <c r="E814" s="28" t="s">
        <v>87</v>
      </c>
    </row>
    <row r="815" spans="1:5" ht="31.5">
      <c r="A815" s="13" t="s">
        <v>5</v>
      </c>
      <c r="B815" s="27" t="s">
        <v>217</v>
      </c>
      <c r="C815" s="15" t="s">
        <v>211</v>
      </c>
      <c r="D815" s="8">
        <v>178.35588000000001</v>
      </c>
      <c r="E815" s="28" t="s">
        <v>87</v>
      </c>
    </row>
    <row r="816" spans="1:5" ht="31.5">
      <c r="A816" s="13" t="s">
        <v>5</v>
      </c>
      <c r="B816" s="27" t="s">
        <v>216</v>
      </c>
      <c r="C816" s="15" t="s">
        <v>211</v>
      </c>
      <c r="D816" s="8">
        <v>128.74516</v>
      </c>
      <c r="E816" s="28" t="s">
        <v>87</v>
      </c>
    </row>
    <row r="817" spans="1:5" ht="47.25">
      <c r="A817" s="13" t="s">
        <v>5</v>
      </c>
      <c r="B817" s="27" t="s">
        <v>215</v>
      </c>
      <c r="C817" s="15" t="s">
        <v>211</v>
      </c>
      <c r="D817" s="8">
        <v>87.541880000000006</v>
      </c>
      <c r="E817" s="28" t="s">
        <v>87</v>
      </c>
    </row>
    <row r="818" spans="1:5" ht="31.5">
      <c r="A818" s="13" t="s">
        <v>5</v>
      </c>
      <c r="B818" s="27" t="s">
        <v>214</v>
      </c>
      <c r="C818" s="15" t="s">
        <v>211</v>
      </c>
      <c r="D818" s="8">
        <v>97.811840000000004</v>
      </c>
      <c r="E818" s="28" t="s">
        <v>87</v>
      </c>
    </row>
    <row r="819" spans="1:5" ht="31.5">
      <c r="A819" s="13" t="s">
        <v>5</v>
      </c>
      <c r="B819" s="27" t="s">
        <v>213</v>
      </c>
      <c r="C819" s="15" t="s">
        <v>211</v>
      </c>
      <c r="D819" s="8">
        <v>27.42719</v>
      </c>
      <c r="E819" s="28" t="s">
        <v>87</v>
      </c>
    </row>
    <row r="820" spans="1:5" ht="31.5">
      <c r="A820" s="13" t="s">
        <v>5</v>
      </c>
      <c r="B820" s="27" t="s">
        <v>212</v>
      </c>
      <c r="C820" s="15" t="s">
        <v>211</v>
      </c>
      <c r="D820" s="8">
        <v>31.469529999999999</v>
      </c>
      <c r="E820" s="28" t="s">
        <v>87</v>
      </c>
    </row>
    <row r="821" spans="1:5" ht="31.5">
      <c r="A821" s="13" t="s">
        <v>5</v>
      </c>
      <c r="B821" s="27" t="s">
        <v>206</v>
      </c>
      <c r="C821" s="15" t="s">
        <v>210</v>
      </c>
      <c r="D821" s="8">
        <f>331.26121+268.293+308.41561+2.68955-0.00447+0.00447+119.39682+262.72441+282.53437+0.07503+195.32762+119.81548+154.206+0.03081+109.31148+123.36481</f>
        <v>2277.4461999999999</v>
      </c>
      <c r="E821" s="26" t="s">
        <v>209</v>
      </c>
    </row>
    <row r="822" spans="1:5" ht="31.5">
      <c r="A822" s="13" t="s">
        <v>5</v>
      </c>
      <c r="B822" s="27" t="s">
        <v>208</v>
      </c>
      <c r="C822" s="15" t="s">
        <v>210</v>
      </c>
      <c r="D822" s="8">
        <f>171.34202+51.17409+165.63059+74.35671+119.93942+115.41308+80.18711+78.9792+66.82259+69.14087+59.6263</f>
        <v>1052.6119799999999</v>
      </c>
      <c r="E822" s="26" t="s">
        <v>209</v>
      </c>
    </row>
    <row r="823" spans="1:5" ht="31.5">
      <c r="A823" s="13" t="s">
        <v>5</v>
      </c>
      <c r="B823" s="9" t="s">
        <v>5</v>
      </c>
      <c r="C823" s="15" t="s">
        <v>210</v>
      </c>
      <c r="D823" s="8">
        <f>1484.96252+2632.284+1256.50614+5.11073+1182.12425+1110.5493+11.83819+970.9377+1095.34129+801.86953+721.77837+580.84427+539.721+565.85738</f>
        <v>12959.72467</v>
      </c>
      <c r="E823" s="26" t="s">
        <v>209</v>
      </c>
    </row>
    <row r="824" spans="1:5" ht="31.5">
      <c r="A824" s="13" t="s">
        <v>5</v>
      </c>
      <c r="B824" s="27" t="s">
        <v>208</v>
      </c>
      <c r="C824" s="15" t="s">
        <v>204</v>
      </c>
      <c r="D824" s="8">
        <f>5.9054+25.94797+0.7471+16.3596+9.84739+27.30656+0.24818</f>
        <v>86.362200000000016</v>
      </c>
      <c r="E824" s="26" t="s">
        <v>207</v>
      </c>
    </row>
    <row r="825" spans="1:5" ht="31.5">
      <c r="A825" s="13" t="s">
        <v>5</v>
      </c>
      <c r="B825" s="27" t="s">
        <v>206</v>
      </c>
      <c r="C825" s="15" t="s">
        <v>204</v>
      </c>
      <c r="D825" s="8">
        <f>0.25812+0.25526+0.00025+0.27047+0.23207+0.0079+0.00024+0.22364+0.00091</f>
        <v>1.2488599999999999</v>
      </c>
      <c r="E825" s="26" t="s">
        <v>205</v>
      </c>
    </row>
    <row r="826" spans="1:5" ht="31.5">
      <c r="A826" s="13" t="s">
        <v>5</v>
      </c>
      <c r="B826" s="9" t="s">
        <v>5</v>
      </c>
      <c r="C826" s="15" t="s">
        <v>204</v>
      </c>
      <c r="D826" s="8">
        <f>194.60542+0.83318+2.64791+5.07894+25.32571+25.82645+24.30804+23.51504+0.97063+15.1814+0.03655</f>
        <v>318.32926999999995</v>
      </c>
      <c r="E826" s="26" t="s">
        <v>203</v>
      </c>
    </row>
    <row r="827" spans="1:5" ht="94.5">
      <c r="A827" s="13" t="s">
        <v>5</v>
      </c>
      <c r="B827" s="9" t="s">
        <v>5</v>
      </c>
      <c r="C827" s="15" t="s">
        <v>202</v>
      </c>
      <c r="D827" s="8">
        <v>-0.01</v>
      </c>
      <c r="E827" s="26" t="s">
        <v>201</v>
      </c>
    </row>
    <row r="828" spans="1:5" ht="31.5">
      <c r="A828" s="10" t="s">
        <v>2</v>
      </c>
      <c r="B828" s="10"/>
      <c r="C828" s="13" t="s">
        <v>1</v>
      </c>
      <c r="D828" s="25">
        <f>0.222+0.217+0.802+1.32+2.634+0.463+1.171+0.697+0.11+0.227+0.678+0.162+0.198+0.432+0.272+0.318+0.59+0.607+0.54+0.943+0.746+2.488+1.796+1.221+1.365+0.383+0.439</f>
        <v>21.041</v>
      </c>
      <c r="E828" s="24"/>
    </row>
    <row r="829" spans="1:5">
      <c r="A829" s="23" t="s">
        <v>0</v>
      </c>
      <c r="B829" s="22"/>
      <c r="C829" s="22"/>
      <c r="D829" s="21">
        <f>SUM(D788:D828)</f>
        <v>35220.579010000001</v>
      </c>
      <c r="E829" s="20"/>
    </row>
    <row r="830" spans="1:5">
      <c r="A830" s="19"/>
      <c r="B830" s="19"/>
      <c r="C830" s="19"/>
      <c r="D830" s="19"/>
      <c r="E830" s="19"/>
    </row>
    <row r="831" spans="1:5">
      <c r="A831" s="16">
        <v>1217461</v>
      </c>
      <c r="B831" s="16"/>
      <c r="C831" s="16"/>
      <c r="D831" s="16"/>
      <c r="E831" s="16"/>
    </row>
    <row r="832" spans="1:5" ht="31.5">
      <c r="A832" s="13" t="s">
        <v>5</v>
      </c>
      <c r="B832" s="9" t="s">
        <v>5</v>
      </c>
      <c r="C832" s="15" t="s">
        <v>187</v>
      </c>
      <c r="D832" s="8">
        <f>161.79139+190.8467+171.57425+90.47174+150.6912+196.3512+162.3156+196.2456+192.45+196.2228+116.7744+153.3015+58.908+68.3772+75.8604+138.7956+143.8704+126.8796+117.7164+188.556+143.7024+63.18+73.2252+62.9052+195.606+173.0676+181.1076+190.8924+166.1556</f>
        <v>4147.8419799999992</v>
      </c>
      <c r="E832" s="11" t="s">
        <v>182</v>
      </c>
    </row>
    <row r="833" spans="1:5" ht="31.5">
      <c r="A833" s="13" t="s">
        <v>5</v>
      </c>
      <c r="B833" s="9" t="s">
        <v>200</v>
      </c>
      <c r="C833" s="15" t="s">
        <v>195</v>
      </c>
      <c r="D833" s="8">
        <v>188.00040000000001</v>
      </c>
      <c r="E833" s="11" t="s">
        <v>182</v>
      </c>
    </row>
    <row r="834" spans="1:5" ht="78.75">
      <c r="A834" s="13" t="s">
        <v>5</v>
      </c>
      <c r="B834" s="9" t="s">
        <v>200</v>
      </c>
      <c r="C834" s="18" t="s">
        <v>1</v>
      </c>
      <c r="D834" s="8">
        <v>2.8929999999999998</v>
      </c>
      <c r="E834" s="11" t="s">
        <v>185</v>
      </c>
    </row>
    <row r="835" spans="1:5" ht="31.5">
      <c r="A835" s="13" t="s">
        <v>5</v>
      </c>
      <c r="B835" s="9" t="s">
        <v>199</v>
      </c>
      <c r="C835" s="15" t="s">
        <v>195</v>
      </c>
      <c r="D835" s="8">
        <v>196.2</v>
      </c>
      <c r="E835" s="11" t="s">
        <v>182</v>
      </c>
    </row>
    <row r="836" spans="1:5" ht="78.75">
      <c r="A836" s="13" t="s">
        <v>5</v>
      </c>
      <c r="B836" s="9" t="s">
        <v>199</v>
      </c>
      <c r="C836" s="18" t="s">
        <v>1</v>
      </c>
      <c r="D836" s="8">
        <v>3.0179999999999998</v>
      </c>
      <c r="E836" s="11" t="s">
        <v>185</v>
      </c>
    </row>
    <row r="837" spans="1:5" ht="31.5">
      <c r="A837" s="13" t="s">
        <v>5</v>
      </c>
      <c r="B837" s="9" t="s">
        <v>198</v>
      </c>
      <c r="C837" s="15" t="s">
        <v>195</v>
      </c>
      <c r="D837" s="8">
        <v>196.2936</v>
      </c>
      <c r="E837" s="11" t="s">
        <v>196</v>
      </c>
    </row>
    <row r="838" spans="1:5" ht="78.75">
      <c r="A838" s="13" t="s">
        <v>5</v>
      </c>
      <c r="B838" s="9" t="s">
        <v>198</v>
      </c>
      <c r="C838" s="18" t="s">
        <v>1</v>
      </c>
      <c r="D838" s="8">
        <v>3.0579999999999998</v>
      </c>
      <c r="E838" s="11" t="s">
        <v>185</v>
      </c>
    </row>
    <row r="839" spans="1:5" ht="31.5">
      <c r="A839" s="13" t="s">
        <v>5</v>
      </c>
      <c r="B839" s="9" t="s">
        <v>197</v>
      </c>
      <c r="C839" s="15" t="s">
        <v>195</v>
      </c>
      <c r="D839" s="8">
        <v>196.27080000000001</v>
      </c>
      <c r="E839" s="11" t="s">
        <v>196</v>
      </c>
    </row>
    <row r="840" spans="1:5" ht="78.75">
      <c r="A840" s="13" t="s">
        <v>5</v>
      </c>
      <c r="B840" s="9" t="s">
        <v>197</v>
      </c>
      <c r="C840" s="18" t="s">
        <v>1</v>
      </c>
      <c r="D840" s="8">
        <v>3.0579999999999998</v>
      </c>
      <c r="E840" s="11" t="s">
        <v>185</v>
      </c>
    </row>
    <row r="841" spans="1:5" ht="31.5">
      <c r="A841" s="13" t="s">
        <v>5</v>
      </c>
      <c r="B841" s="9" t="s">
        <v>5</v>
      </c>
      <c r="C841" s="15" t="s">
        <v>187</v>
      </c>
      <c r="D841" s="8">
        <f>196.32749+196.31974+196.22632+196.36816+196.35214+196.37368+195.96026+195.70286+195.79698+196.23246+196.317+196.37378+439.42822+349.0416+2180.532+189.2604</f>
        <v>5512.6130899999998</v>
      </c>
      <c r="E841" s="11" t="s">
        <v>196</v>
      </c>
    </row>
    <row r="842" spans="1:5" ht="31.5">
      <c r="A842" s="13" t="s">
        <v>5</v>
      </c>
      <c r="B842" s="9" t="s">
        <v>194</v>
      </c>
      <c r="C842" s="15" t="s">
        <v>195</v>
      </c>
      <c r="D842" s="8">
        <v>196.3091</v>
      </c>
      <c r="E842" s="11" t="s">
        <v>193</v>
      </c>
    </row>
    <row r="843" spans="1:5" ht="78.75">
      <c r="A843" s="13" t="s">
        <v>5</v>
      </c>
      <c r="B843" s="9" t="s">
        <v>194</v>
      </c>
      <c r="C843" s="18" t="s">
        <v>1</v>
      </c>
      <c r="D843" s="8">
        <v>3.0488200000000001</v>
      </c>
      <c r="E843" s="11" t="s">
        <v>185</v>
      </c>
    </row>
    <row r="844" spans="1:5" ht="31.5">
      <c r="A844" s="13" t="s">
        <v>5</v>
      </c>
      <c r="B844" s="9" t="s">
        <v>5</v>
      </c>
      <c r="C844" s="15" t="s">
        <v>187</v>
      </c>
      <c r="D844" s="8">
        <v>196.0737</v>
      </c>
      <c r="E844" s="11" t="s">
        <v>193</v>
      </c>
    </row>
    <row r="845" spans="1:5">
      <c r="A845" s="13" t="s">
        <v>5</v>
      </c>
      <c r="B845" s="9" t="s">
        <v>191</v>
      </c>
      <c r="C845" s="15" t="s">
        <v>190</v>
      </c>
      <c r="D845" s="8">
        <v>1928.7144000000001</v>
      </c>
      <c r="E845" s="11" t="s">
        <v>192</v>
      </c>
    </row>
    <row r="846" spans="1:5" ht="78.75">
      <c r="A846" s="13" t="s">
        <v>5</v>
      </c>
      <c r="B846" s="9" t="s">
        <v>191</v>
      </c>
      <c r="C846" s="18" t="s">
        <v>1</v>
      </c>
      <c r="D846" s="8">
        <v>29.929210000000001</v>
      </c>
      <c r="E846" s="11" t="s">
        <v>185</v>
      </c>
    </row>
    <row r="847" spans="1:5" ht="31.5">
      <c r="A847" s="13" t="s">
        <v>5</v>
      </c>
      <c r="B847" s="9" t="s">
        <v>188</v>
      </c>
      <c r="C847" s="15" t="s">
        <v>190</v>
      </c>
      <c r="D847" s="8">
        <f>3733.2468+417.87</f>
        <v>4151.1167999999998</v>
      </c>
      <c r="E847" s="11" t="s">
        <v>189</v>
      </c>
    </row>
    <row r="848" spans="1:5" ht="78.75">
      <c r="A848" s="13" t="s">
        <v>5</v>
      </c>
      <c r="B848" s="9" t="s">
        <v>188</v>
      </c>
      <c r="C848" s="18" t="s">
        <v>1</v>
      </c>
      <c r="D848" s="8">
        <f>58.107+6.435</f>
        <v>64.542000000000002</v>
      </c>
      <c r="E848" s="11" t="s">
        <v>185</v>
      </c>
    </row>
    <row r="849" spans="1:5" ht="31.5">
      <c r="A849" s="13" t="s">
        <v>5</v>
      </c>
      <c r="B849" s="9" t="s">
        <v>5</v>
      </c>
      <c r="C849" s="15" t="s">
        <v>187</v>
      </c>
      <c r="D849" s="8">
        <f>68.02405+192.8574+194.40326+174.55126+194.67446+194.39437+48.36224+164.27304</f>
        <v>1231.54008</v>
      </c>
      <c r="E849" s="11" t="s">
        <v>186</v>
      </c>
    </row>
    <row r="850" spans="1:5" ht="78.75">
      <c r="A850" s="10" t="s">
        <v>2</v>
      </c>
      <c r="B850" s="10"/>
      <c r="C850" s="18" t="s">
        <v>1</v>
      </c>
      <c r="D850" s="8">
        <f>2.47585+2.91688+2.52675+274.45382-2.893-3.018-3.058-3.058-3.04882-29.92921-58.107-6.435</f>
        <v>172.82627000000011</v>
      </c>
      <c r="E850" s="11" t="s">
        <v>185</v>
      </c>
    </row>
    <row r="851" spans="1:5">
      <c r="A851" s="6" t="s">
        <v>0</v>
      </c>
      <c r="B851" s="5"/>
      <c r="C851" s="5"/>
      <c r="D851" s="4">
        <f>SUM(D832:D849)+D850</f>
        <v>18423.347250000003</v>
      </c>
      <c r="E851" s="3"/>
    </row>
    <row r="852" spans="1:5">
      <c r="A852" s="6"/>
      <c r="B852" s="5"/>
      <c r="C852" s="5"/>
      <c r="D852" s="17"/>
      <c r="E852" s="3"/>
    </row>
    <row r="853" spans="1:5">
      <c r="A853" s="16">
        <v>1218110</v>
      </c>
      <c r="B853" s="16"/>
      <c r="C853" s="16"/>
      <c r="D853" s="16"/>
      <c r="E853" s="16"/>
    </row>
    <row r="854" spans="1:5" ht="126">
      <c r="A854" s="13" t="s">
        <v>5</v>
      </c>
      <c r="B854" s="13" t="s">
        <v>5</v>
      </c>
      <c r="C854" s="15" t="s">
        <v>184</v>
      </c>
      <c r="D854" s="8">
        <v>600</v>
      </c>
      <c r="E854" s="11" t="s">
        <v>182</v>
      </c>
    </row>
    <row r="855" spans="1:5" ht="126">
      <c r="A855" s="13" t="s">
        <v>5</v>
      </c>
      <c r="B855" s="13" t="s">
        <v>5</v>
      </c>
      <c r="C855" s="15" t="s">
        <v>183</v>
      </c>
      <c r="D855" s="8">
        <v>120</v>
      </c>
      <c r="E855" s="11" t="s">
        <v>182</v>
      </c>
    </row>
    <row r="856" spans="1:5" ht="31.5">
      <c r="A856" s="13" t="s">
        <v>5</v>
      </c>
      <c r="B856" s="14" t="s">
        <v>181</v>
      </c>
      <c r="C856" s="12" t="s">
        <v>180</v>
      </c>
      <c r="D856" s="8">
        <v>7.4472399999999999</v>
      </c>
      <c r="E856" s="11" t="s">
        <v>87</v>
      </c>
    </row>
    <row r="857" spans="1:5" ht="31.5">
      <c r="A857" s="13" t="s">
        <v>5</v>
      </c>
      <c r="B857" s="9" t="s">
        <v>179</v>
      </c>
      <c r="C857" s="12"/>
      <c r="D857" s="8">
        <v>2.1288100000000001</v>
      </c>
      <c r="E857" s="11" t="s">
        <v>87</v>
      </c>
    </row>
    <row r="858" spans="1:5">
      <c r="A858" s="13" t="s">
        <v>5</v>
      </c>
      <c r="B858" s="9" t="s">
        <v>178</v>
      </c>
      <c r="C858" s="12"/>
      <c r="D858" s="8">
        <v>8.6866400000000006</v>
      </c>
      <c r="E858" s="11" t="s">
        <v>87</v>
      </c>
    </row>
    <row r="859" spans="1:5">
      <c r="A859" s="13" t="s">
        <v>5</v>
      </c>
      <c r="B859" s="9" t="s">
        <v>177</v>
      </c>
      <c r="C859" s="12"/>
      <c r="D859" s="8">
        <v>2.72987</v>
      </c>
      <c r="E859" s="11" t="s">
        <v>87</v>
      </c>
    </row>
    <row r="860" spans="1:5">
      <c r="A860" s="13" t="s">
        <v>5</v>
      </c>
      <c r="B860" s="9" t="s">
        <v>176</v>
      </c>
      <c r="C860" s="12"/>
      <c r="D860" s="8">
        <v>6.2572999999999999</v>
      </c>
      <c r="E860" s="11" t="s">
        <v>87</v>
      </c>
    </row>
    <row r="861" spans="1:5">
      <c r="A861" s="13" t="s">
        <v>5</v>
      </c>
      <c r="B861" s="9" t="s">
        <v>175</v>
      </c>
      <c r="C861" s="12"/>
      <c r="D861" s="8">
        <v>4.1356299999999999</v>
      </c>
      <c r="E861" s="11" t="s">
        <v>87</v>
      </c>
    </row>
    <row r="862" spans="1:5">
      <c r="A862" s="13" t="s">
        <v>5</v>
      </c>
      <c r="B862" s="14" t="s">
        <v>174</v>
      </c>
      <c r="C862" s="12"/>
      <c r="D862" s="8">
        <v>0.79015000000000002</v>
      </c>
      <c r="E862" s="11" t="s">
        <v>87</v>
      </c>
    </row>
    <row r="863" spans="1:5">
      <c r="A863" s="13" t="s">
        <v>5</v>
      </c>
      <c r="B863" s="14" t="s">
        <v>173</v>
      </c>
      <c r="C863" s="12"/>
      <c r="D863" s="8">
        <v>1.5802</v>
      </c>
      <c r="E863" s="11" t="s">
        <v>87</v>
      </c>
    </row>
    <row r="864" spans="1:5">
      <c r="A864" s="13" t="s">
        <v>5</v>
      </c>
      <c r="B864" s="14" t="s">
        <v>172</v>
      </c>
      <c r="C864" s="12"/>
      <c r="D864" s="8">
        <v>1.56833</v>
      </c>
      <c r="E864" s="11" t="s">
        <v>87</v>
      </c>
    </row>
    <row r="865" spans="1:5" ht="31.5">
      <c r="A865" s="13" t="s">
        <v>5</v>
      </c>
      <c r="B865" s="14" t="s">
        <v>171</v>
      </c>
      <c r="C865" s="12"/>
      <c r="D865" s="8">
        <v>2.3661599999999998</v>
      </c>
      <c r="E865" s="11" t="s">
        <v>87</v>
      </c>
    </row>
    <row r="866" spans="1:5">
      <c r="A866" s="13" t="s">
        <v>5</v>
      </c>
      <c r="B866" s="14" t="s">
        <v>170</v>
      </c>
      <c r="C866" s="12"/>
      <c r="D866" s="8">
        <v>1.15554</v>
      </c>
      <c r="E866" s="11" t="s">
        <v>87</v>
      </c>
    </row>
    <row r="867" spans="1:5">
      <c r="A867" s="13" t="s">
        <v>5</v>
      </c>
      <c r="B867" s="14" t="s">
        <v>169</v>
      </c>
      <c r="C867" s="12"/>
      <c r="D867" s="8">
        <v>3.4611000000000001</v>
      </c>
      <c r="E867" s="11" t="s">
        <v>87</v>
      </c>
    </row>
    <row r="868" spans="1:5">
      <c r="A868" s="13" t="s">
        <v>5</v>
      </c>
      <c r="B868" s="14" t="s">
        <v>168</v>
      </c>
      <c r="C868" s="12"/>
      <c r="D868" s="8">
        <v>1.6068199999999999</v>
      </c>
      <c r="E868" s="11" t="s">
        <v>87</v>
      </c>
    </row>
    <row r="869" spans="1:5">
      <c r="A869" s="13" t="s">
        <v>5</v>
      </c>
      <c r="B869" s="14" t="s">
        <v>167</v>
      </c>
      <c r="C869" s="12"/>
      <c r="D869" s="8">
        <v>0.93467</v>
      </c>
      <c r="E869" s="11" t="s">
        <v>87</v>
      </c>
    </row>
    <row r="870" spans="1:5">
      <c r="A870" s="13" t="s">
        <v>5</v>
      </c>
      <c r="B870" s="14" t="s">
        <v>166</v>
      </c>
      <c r="C870" s="12"/>
      <c r="D870" s="8">
        <v>1.60992</v>
      </c>
      <c r="E870" s="11" t="s">
        <v>87</v>
      </c>
    </row>
    <row r="871" spans="1:5" ht="31.5">
      <c r="A871" s="13" t="s">
        <v>5</v>
      </c>
      <c r="B871" s="14" t="s">
        <v>165</v>
      </c>
      <c r="C871" s="12"/>
      <c r="D871" s="8">
        <v>2.3621799999999999</v>
      </c>
      <c r="E871" s="11" t="s">
        <v>87</v>
      </c>
    </row>
    <row r="872" spans="1:5">
      <c r="A872" s="13" t="s">
        <v>5</v>
      </c>
      <c r="B872" s="14" t="s">
        <v>164</v>
      </c>
      <c r="C872" s="12"/>
      <c r="D872" s="8">
        <v>0.60087999999999997</v>
      </c>
      <c r="E872" s="11" t="s">
        <v>87</v>
      </c>
    </row>
    <row r="873" spans="1:5" ht="31.5">
      <c r="A873" s="13" t="s">
        <v>5</v>
      </c>
      <c r="B873" s="9" t="s">
        <v>163</v>
      </c>
      <c r="C873" s="12"/>
      <c r="D873" s="8">
        <v>1.2178599999999999</v>
      </c>
      <c r="E873" s="11" t="s">
        <v>87</v>
      </c>
    </row>
    <row r="874" spans="1:5" ht="31.5">
      <c r="A874" s="13" t="s">
        <v>5</v>
      </c>
      <c r="B874" s="9" t="s">
        <v>162</v>
      </c>
      <c r="C874" s="12"/>
      <c r="D874" s="8">
        <v>1.19594</v>
      </c>
      <c r="E874" s="11" t="s">
        <v>87</v>
      </c>
    </row>
    <row r="875" spans="1:5">
      <c r="A875" s="13" t="s">
        <v>5</v>
      </c>
      <c r="B875" s="9" t="s">
        <v>161</v>
      </c>
      <c r="C875" s="12"/>
      <c r="D875" s="8">
        <v>0.58013000000000003</v>
      </c>
      <c r="E875" s="11" t="s">
        <v>87</v>
      </c>
    </row>
    <row r="876" spans="1:5" ht="31.5">
      <c r="A876" s="13" t="s">
        <v>5</v>
      </c>
      <c r="B876" s="14" t="s">
        <v>160</v>
      </c>
      <c r="C876" s="12"/>
      <c r="D876" s="8">
        <v>2.6495000000000002</v>
      </c>
      <c r="E876" s="11" t="s">
        <v>87</v>
      </c>
    </row>
    <row r="877" spans="1:5">
      <c r="A877" s="13" t="s">
        <v>5</v>
      </c>
      <c r="B877" s="9" t="s">
        <v>159</v>
      </c>
      <c r="C877" s="12"/>
      <c r="D877" s="8">
        <v>1.0514399999999999</v>
      </c>
      <c r="E877" s="11" t="s">
        <v>87</v>
      </c>
    </row>
    <row r="878" spans="1:5" ht="31.5">
      <c r="A878" s="13" t="s">
        <v>5</v>
      </c>
      <c r="B878" s="9" t="s">
        <v>158</v>
      </c>
      <c r="C878" s="12"/>
      <c r="D878" s="8">
        <v>0.54164000000000001</v>
      </c>
      <c r="E878" s="11" t="s">
        <v>87</v>
      </c>
    </row>
    <row r="879" spans="1:5">
      <c r="A879" s="13" t="s">
        <v>5</v>
      </c>
      <c r="B879" s="9" t="s">
        <v>157</v>
      </c>
      <c r="C879" s="12"/>
      <c r="D879" s="8">
        <v>0.96940000000000004</v>
      </c>
      <c r="E879" s="11" t="s">
        <v>87</v>
      </c>
    </row>
    <row r="880" spans="1:5" ht="31.5">
      <c r="A880" s="13" t="s">
        <v>5</v>
      </c>
      <c r="B880" s="9" t="s">
        <v>156</v>
      </c>
      <c r="C880" s="12"/>
      <c r="D880" s="8">
        <v>1.87704</v>
      </c>
      <c r="E880" s="11" t="s">
        <v>87</v>
      </c>
    </row>
    <row r="881" spans="1:5" ht="31.5">
      <c r="A881" s="13" t="s">
        <v>5</v>
      </c>
      <c r="B881" s="9" t="s">
        <v>155</v>
      </c>
      <c r="C881" s="12"/>
      <c r="D881" s="8">
        <v>2.4079799999999998</v>
      </c>
      <c r="E881" s="11" t="s">
        <v>87</v>
      </c>
    </row>
    <row r="882" spans="1:5">
      <c r="A882" s="13" t="s">
        <v>5</v>
      </c>
      <c r="B882" s="9" t="s">
        <v>154</v>
      </c>
      <c r="C882" s="12"/>
      <c r="D882" s="8">
        <v>3.3841999999999999</v>
      </c>
      <c r="E882" s="11" t="s">
        <v>87</v>
      </c>
    </row>
    <row r="883" spans="1:5">
      <c r="A883" s="13" t="s">
        <v>5</v>
      </c>
      <c r="B883" s="9" t="s">
        <v>153</v>
      </c>
      <c r="C883" s="12"/>
      <c r="D883" s="8">
        <v>0.73475999999999997</v>
      </c>
      <c r="E883" s="11" t="s">
        <v>87</v>
      </c>
    </row>
    <row r="884" spans="1:5">
      <c r="A884" s="13" t="s">
        <v>5</v>
      </c>
      <c r="B884" s="9" t="s">
        <v>152</v>
      </c>
      <c r="C884" s="12"/>
      <c r="D884" s="8">
        <v>0.54200000000000004</v>
      </c>
      <c r="E884" s="11" t="s">
        <v>87</v>
      </c>
    </row>
    <row r="885" spans="1:5">
      <c r="A885" s="13" t="s">
        <v>5</v>
      </c>
      <c r="B885" s="9" t="s">
        <v>151</v>
      </c>
      <c r="C885" s="12"/>
      <c r="D885" s="8">
        <v>2.36632</v>
      </c>
      <c r="E885" s="11" t="s">
        <v>87</v>
      </c>
    </row>
    <row r="886" spans="1:5">
      <c r="A886" s="13" t="s">
        <v>5</v>
      </c>
      <c r="B886" s="9" t="s">
        <v>150</v>
      </c>
      <c r="C886" s="12"/>
      <c r="D886" s="8">
        <v>0.97767999999999999</v>
      </c>
      <c r="E886" s="11" t="s">
        <v>87</v>
      </c>
    </row>
    <row r="887" spans="1:5">
      <c r="A887" s="13" t="s">
        <v>5</v>
      </c>
      <c r="B887" s="14" t="s">
        <v>149</v>
      </c>
      <c r="C887" s="12"/>
      <c r="D887" s="8">
        <v>1.50607</v>
      </c>
      <c r="E887" s="11" t="s">
        <v>87</v>
      </c>
    </row>
    <row r="888" spans="1:5" ht="31.5">
      <c r="A888" s="13" t="s">
        <v>5</v>
      </c>
      <c r="B888" s="14" t="s">
        <v>148</v>
      </c>
      <c r="C888" s="12"/>
      <c r="D888" s="8">
        <v>2.1247799999999999</v>
      </c>
      <c r="E888" s="11" t="s">
        <v>87</v>
      </c>
    </row>
    <row r="889" spans="1:5" ht="31.5">
      <c r="A889" s="13" t="s">
        <v>5</v>
      </c>
      <c r="B889" s="14" t="s">
        <v>147</v>
      </c>
      <c r="C889" s="12"/>
      <c r="D889" s="8">
        <v>5.3117400000000004</v>
      </c>
      <c r="E889" s="11" t="s">
        <v>87</v>
      </c>
    </row>
    <row r="890" spans="1:5">
      <c r="A890" s="13" t="s">
        <v>5</v>
      </c>
      <c r="B890" s="14" t="s">
        <v>146</v>
      </c>
      <c r="C890" s="12"/>
      <c r="D890" s="8">
        <v>3.1694</v>
      </c>
      <c r="E890" s="11" t="s">
        <v>87</v>
      </c>
    </row>
    <row r="891" spans="1:5">
      <c r="A891" s="13" t="s">
        <v>5</v>
      </c>
      <c r="B891" s="9" t="s">
        <v>145</v>
      </c>
      <c r="C891" s="12"/>
      <c r="D891" s="8">
        <v>3.3007900000000001</v>
      </c>
      <c r="E891" s="11" t="s">
        <v>87</v>
      </c>
    </row>
    <row r="892" spans="1:5">
      <c r="A892" s="13" t="s">
        <v>5</v>
      </c>
      <c r="B892" s="14" t="s">
        <v>144</v>
      </c>
      <c r="C892" s="12"/>
      <c r="D892" s="8">
        <v>1.02084</v>
      </c>
      <c r="E892" s="11" t="s">
        <v>87</v>
      </c>
    </row>
    <row r="893" spans="1:5">
      <c r="A893" s="13" t="s">
        <v>5</v>
      </c>
      <c r="B893" s="14" t="s">
        <v>143</v>
      </c>
      <c r="C893" s="12"/>
      <c r="D893" s="8">
        <v>0.80791999999999997</v>
      </c>
      <c r="E893" s="11" t="s">
        <v>87</v>
      </c>
    </row>
    <row r="894" spans="1:5">
      <c r="A894" s="13" t="s">
        <v>5</v>
      </c>
      <c r="B894" s="9" t="s">
        <v>142</v>
      </c>
      <c r="C894" s="12"/>
      <c r="D894" s="8">
        <v>0.82567999999999997</v>
      </c>
      <c r="E894" s="11" t="s">
        <v>87</v>
      </c>
    </row>
    <row r="895" spans="1:5">
      <c r="A895" s="13" t="s">
        <v>5</v>
      </c>
      <c r="B895" s="14" t="s">
        <v>141</v>
      </c>
      <c r="C895" s="12"/>
      <c r="D895" s="8">
        <v>0.68362000000000001</v>
      </c>
      <c r="E895" s="11" t="s">
        <v>87</v>
      </c>
    </row>
    <row r="896" spans="1:5">
      <c r="A896" s="13" t="s">
        <v>5</v>
      </c>
      <c r="B896" s="9" t="s">
        <v>140</v>
      </c>
      <c r="C896" s="12"/>
      <c r="D896" s="8">
        <v>5.1006600000000004</v>
      </c>
      <c r="E896" s="11" t="s">
        <v>87</v>
      </c>
    </row>
    <row r="897" spans="1:5">
      <c r="A897" s="13" t="s">
        <v>5</v>
      </c>
      <c r="B897" s="14" t="s">
        <v>139</v>
      </c>
      <c r="C897" s="12"/>
      <c r="D897" s="8">
        <v>6.0358000000000001</v>
      </c>
      <c r="E897" s="11" t="s">
        <v>87</v>
      </c>
    </row>
    <row r="898" spans="1:5">
      <c r="A898" s="13" t="s">
        <v>5</v>
      </c>
      <c r="B898" s="14" t="s">
        <v>138</v>
      </c>
      <c r="C898" s="12"/>
      <c r="D898" s="8">
        <v>5.2214799999999997</v>
      </c>
      <c r="E898" s="11" t="s">
        <v>87</v>
      </c>
    </row>
    <row r="899" spans="1:5">
      <c r="A899" s="13" t="s">
        <v>5</v>
      </c>
      <c r="B899" s="14" t="s">
        <v>137</v>
      </c>
      <c r="C899" s="12"/>
      <c r="D899" s="8">
        <v>1.1818299999999999</v>
      </c>
      <c r="E899" s="11" t="s">
        <v>87</v>
      </c>
    </row>
    <row r="900" spans="1:5" ht="31.5">
      <c r="A900" s="13" t="s">
        <v>5</v>
      </c>
      <c r="B900" s="14" t="s">
        <v>136</v>
      </c>
      <c r="C900" s="12"/>
      <c r="D900" s="8">
        <v>16.390979999999999</v>
      </c>
      <c r="E900" s="11" t="s">
        <v>87</v>
      </c>
    </row>
    <row r="901" spans="1:5">
      <c r="A901" s="13" t="s">
        <v>5</v>
      </c>
      <c r="B901" s="9" t="s">
        <v>135</v>
      </c>
      <c r="C901" s="12"/>
      <c r="D901" s="8">
        <v>3.9703599999999999</v>
      </c>
      <c r="E901" s="11" t="s">
        <v>87</v>
      </c>
    </row>
    <row r="902" spans="1:5">
      <c r="A902" s="13" t="s">
        <v>5</v>
      </c>
      <c r="B902" s="9" t="s">
        <v>134</v>
      </c>
      <c r="C902" s="12"/>
      <c r="D902" s="8">
        <v>2.4740000000000002</v>
      </c>
      <c r="E902" s="11" t="s">
        <v>87</v>
      </c>
    </row>
    <row r="903" spans="1:5" ht="31.5">
      <c r="A903" s="13" t="s">
        <v>5</v>
      </c>
      <c r="B903" s="14" t="s">
        <v>133</v>
      </c>
      <c r="C903" s="12"/>
      <c r="D903" s="8">
        <v>0.68518999999999997</v>
      </c>
      <c r="E903" s="11" t="s">
        <v>87</v>
      </c>
    </row>
    <row r="904" spans="1:5">
      <c r="A904" s="13" t="s">
        <v>5</v>
      </c>
      <c r="B904" s="14" t="s">
        <v>132</v>
      </c>
      <c r="C904" s="12"/>
      <c r="D904" s="8">
        <v>0.58901000000000003</v>
      </c>
      <c r="E904" s="11" t="s">
        <v>87</v>
      </c>
    </row>
    <row r="905" spans="1:5">
      <c r="A905" s="13" t="s">
        <v>5</v>
      </c>
      <c r="B905" s="9" t="s">
        <v>131</v>
      </c>
      <c r="C905" s="12"/>
      <c r="D905" s="8">
        <v>16.07696</v>
      </c>
      <c r="E905" s="11" t="s">
        <v>87</v>
      </c>
    </row>
    <row r="906" spans="1:5">
      <c r="A906" s="13" t="s">
        <v>5</v>
      </c>
      <c r="B906" s="9" t="s">
        <v>130</v>
      </c>
      <c r="C906" s="12"/>
      <c r="D906" s="8">
        <v>1.5844400000000001</v>
      </c>
      <c r="E906" s="11" t="s">
        <v>87</v>
      </c>
    </row>
    <row r="907" spans="1:5">
      <c r="A907" s="13" t="s">
        <v>5</v>
      </c>
      <c r="B907" s="9" t="s">
        <v>129</v>
      </c>
      <c r="C907" s="12"/>
      <c r="D907" s="8">
        <v>0.80484</v>
      </c>
      <c r="E907" s="11" t="s">
        <v>87</v>
      </c>
    </row>
    <row r="908" spans="1:5" ht="31.5">
      <c r="A908" s="13" t="s">
        <v>5</v>
      </c>
      <c r="B908" s="9" t="s">
        <v>128</v>
      </c>
      <c r="C908" s="12"/>
      <c r="D908" s="8">
        <v>18.19876</v>
      </c>
      <c r="E908" s="11" t="s">
        <v>87</v>
      </c>
    </row>
    <row r="909" spans="1:5" ht="31.5">
      <c r="A909" s="13" t="s">
        <v>5</v>
      </c>
      <c r="B909" s="9" t="s">
        <v>127</v>
      </c>
      <c r="C909" s="12"/>
      <c r="D909" s="8">
        <v>0.78413999999999995</v>
      </c>
      <c r="E909" s="11" t="s">
        <v>87</v>
      </c>
    </row>
    <row r="910" spans="1:5" ht="31.5">
      <c r="A910" s="13" t="s">
        <v>5</v>
      </c>
      <c r="B910" s="9" t="s">
        <v>126</v>
      </c>
      <c r="C910" s="12"/>
      <c r="D910" s="8">
        <v>0.59501999999999999</v>
      </c>
      <c r="E910" s="11" t="s">
        <v>87</v>
      </c>
    </row>
    <row r="911" spans="1:5">
      <c r="A911" s="13" t="s">
        <v>5</v>
      </c>
      <c r="B911" s="9" t="s">
        <v>125</v>
      </c>
      <c r="C911" s="12"/>
      <c r="D911" s="8">
        <v>1.2088399999999999</v>
      </c>
      <c r="E911" s="11" t="s">
        <v>87</v>
      </c>
    </row>
    <row r="912" spans="1:5">
      <c r="A912" s="13" t="s">
        <v>5</v>
      </c>
      <c r="B912" s="9" t="s">
        <v>124</v>
      </c>
      <c r="C912" s="12"/>
      <c r="D912" s="8">
        <v>14.600519999999999</v>
      </c>
      <c r="E912" s="11" t="s">
        <v>87</v>
      </c>
    </row>
    <row r="913" spans="1:5">
      <c r="A913" s="13" t="s">
        <v>5</v>
      </c>
      <c r="B913" s="9" t="s">
        <v>123</v>
      </c>
      <c r="C913" s="12"/>
      <c r="D913" s="8">
        <v>0.85089999999999999</v>
      </c>
      <c r="E913" s="11" t="s">
        <v>87</v>
      </c>
    </row>
    <row r="914" spans="1:5" ht="31.5">
      <c r="A914" s="13" t="s">
        <v>5</v>
      </c>
      <c r="B914" s="9" t="s">
        <v>122</v>
      </c>
      <c r="C914" s="12"/>
      <c r="D914" s="8">
        <v>0.30048000000000002</v>
      </c>
      <c r="E914" s="11" t="s">
        <v>87</v>
      </c>
    </row>
    <row r="915" spans="1:5">
      <c r="A915" s="13" t="s">
        <v>5</v>
      </c>
      <c r="B915" s="14" t="s">
        <v>121</v>
      </c>
      <c r="C915" s="12"/>
      <c r="D915" s="8">
        <v>0.53893000000000002</v>
      </c>
      <c r="E915" s="11" t="s">
        <v>87</v>
      </c>
    </row>
    <row r="916" spans="1:5" ht="31.5">
      <c r="A916" s="13" t="s">
        <v>5</v>
      </c>
      <c r="B916" s="9" t="s">
        <v>120</v>
      </c>
      <c r="C916" s="12"/>
      <c r="D916" s="8">
        <v>0.97102999999999995</v>
      </c>
      <c r="E916" s="11" t="s">
        <v>87</v>
      </c>
    </row>
    <row r="917" spans="1:5">
      <c r="A917" s="13" t="s">
        <v>5</v>
      </c>
      <c r="B917" s="14" t="s">
        <v>119</v>
      </c>
      <c r="C917" s="12"/>
      <c r="D917" s="8">
        <v>2.0988000000000002</v>
      </c>
      <c r="E917" s="11" t="s">
        <v>87</v>
      </c>
    </row>
    <row r="918" spans="1:5" ht="31.5">
      <c r="A918" s="13" t="s">
        <v>5</v>
      </c>
      <c r="B918" s="9" t="s">
        <v>118</v>
      </c>
      <c r="C918" s="12"/>
      <c r="D918" s="8">
        <v>4.19008</v>
      </c>
      <c r="E918" s="11" t="s">
        <v>87</v>
      </c>
    </row>
    <row r="919" spans="1:5">
      <c r="A919" s="13" t="s">
        <v>5</v>
      </c>
      <c r="B919" s="9" t="s">
        <v>117</v>
      </c>
      <c r="C919" s="12"/>
      <c r="D919" s="8">
        <v>3.04081</v>
      </c>
      <c r="E919" s="11" t="s">
        <v>87</v>
      </c>
    </row>
    <row r="920" spans="1:5" ht="31.5">
      <c r="A920" s="13" t="s">
        <v>5</v>
      </c>
      <c r="B920" s="9" t="s">
        <v>116</v>
      </c>
      <c r="C920" s="12"/>
      <c r="D920" s="8">
        <v>0.75934999999999997</v>
      </c>
      <c r="E920" s="11" t="s">
        <v>87</v>
      </c>
    </row>
    <row r="921" spans="1:5">
      <c r="A921" s="13" t="s">
        <v>5</v>
      </c>
      <c r="B921" s="14" t="s">
        <v>115</v>
      </c>
      <c r="C921" s="12"/>
      <c r="D921" s="8">
        <v>2.56962</v>
      </c>
      <c r="E921" s="11" t="s">
        <v>87</v>
      </c>
    </row>
    <row r="922" spans="1:5">
      <c r="A922" s="13" t="s">
        <v>5</v>
      </c>
      <c r="B922" s="9" t="s">
        <v>114</v>
      </c>
      <c r="C922" s="12"/>
      <c r="D922" s="8">
        <v>0.71218999999999999</v>
      </c>
      <c r="E922" s="11" t="s">
        <v>87</v>
      </c>
    </row>
    <row r="923" spans="1:5" ht="31.5">
      <c r="A923" s="13" t="s">
        <v>5</v>
      </c>
      <c r="B923" s="14" t="s">
        <v>113</v>
      </c>
      <c r="C923" s="12"/>
      <c r="D923" s="8">
        <v>1.7522500000000001</v>
      </c>
      <c r="E923" s="11" t="s">
        <v>87</v>
      </c>
    </row>
    <row r="924" spans="1:5">
      <c r="A924" s="13" t="s">
        <v>5</v>
      </c>
      <c r="B924" s="14" t="s">
        <v>112</v>
      </c>
      <c r="C924" s="12"/>
      <c r="D924" s="8">
        <v>0.86</v>
      </c>
      <c r="E924" s="11" t="s">
        <v>87</v>
      </c>
    </row>
    <row r="925" spans="1:5" ht="31.5">
      <c r="A925" s="13" t="s">
        <v>5</v>
      </c>
      <c r="B925" s="14" t="s">
        <v>111</v>
      </c>
      <c r="C925" s="12"/>
      <c r="D925" s="8">
        <v>3.5236999999999998</v>
      </c>
      <c r="E925" s="11" t="s">
        <v>87</v>
      </c>
    </row>
    <row r="926" spans="1:5">
      <c r="A926" s="13" t="s">
        <v>5</v>
      </c>
      <c r="B926" s="14" t="s">
        <v>110</v>
      </c>
      <c r="C926" s="12"/>
      <c r="D926" s="8">
        <v>1.89002</v>
      </c>
      <c r="E926" s="11" t="s">
        <v>87</v>
      </c>
    </row>
    <row r="927" spans="1:5">
      <c r="A927" s="13" t="s">
        <v>5</v>
      </c>
      <c r="B927" s="14" t="s">
        <v>109</v>
      </c>
      <c r="C927" s="12"/>
      <c r="D927" s="8">
        <v>3.84632</v>
      </c>
      <c r="E927" s="11" t="s">
        <v>87</v>
      </c>
    </row>
    <row r="928" spans="1:5" ht="31.5">
      <c r="A928" s="13" t="s">
        <v>5</v>
      </c>
      <c r="B928" s="14" t="s">
        <v>108</v>
      </c>
      <c r="C928" s="12"/>
      <c r="D928" s="8">
        <v>0.81679999999999997</v>
      </c>
      <c r="E928" s="11" t="s">
        <v>87</v>
      </c>
    </row>
    <row r="929" spans="1:5" ht="31.5">
      <c r="A929" s="13" t="s">
        <v>5</v>
      </c>
      <c r="B929" s="14" t="s">
        <v>107</v>
      </c>
      <c r="C929" s="12"/>
      <c r="D929" s="8">
        <v>4.1990299999999996</v>
      </c>
      <c r="E929" s="11" t="s">
        <v>87</v>
      </c>
    </row>
    <row r="930" spans="1:5">
      <c r="A930" s="13" t="s">
        <v>5</v>
      </c>
      <c r="B930" s="14" t="s">
        <v>106</v>
      </c>
      <c r="C930" s="12"/>
      <c r="D930" s="8">
        <v>1.01441</v>
      </c>
      <c r="E930" s="11" t="s">
        <v>87</v>
      </c>
    </row>
    <row r="931" spans="1:5" ht="31.5">
      <c r="A931" s="13" t="s">
        <v>5</v>
      </c>
      <c r="B931" s="14" t="s">
        <v>105</v>
      </c>
      <c r="C931" s="12"/>
      <c r="D931" s="8">
        <v>1.69783</v>
      </c>
      <c r="E931" s="11" t="s">
        <v>87</v>
      </c>
    </row>
    <row r="932" spans="1:5" ht="31.5">
      <c r="A932" s="13" t="s">
        <v>5</v>
      </c>
      <c r="B932" s="14" t="s">
        <v>104</v>
      </c>
      <c r="C932" s="12"/>
      <c r="D932" s="8">
        <v>0.93364000000000003</v>
      </c>
      <c r="E932" s="11" t="s">
        <v>87</v>
      </c>
    </row>
    <row r="933" spans="1:5" ht="31.5">
      <c r="A933" s="13" t="s">
        <v>5</v>
      </c>
      <c r="B933" s="14" t="s">
        <v>103</v>
      </c>
      <c r="C933" s="12"/>
      <c r="D933" s="8">
        <v>2.76464</v>
      </c>
      <c r="E933" s="11" t="s">
        <v>87</v>
      </c>
    </row>
    <row r="934" spans="1:5" ht="31.5">
      <c r="A934" s="13" t="s">
        <v>5</v>
      </c>
      <c r="B934" s="14" t="s">
        <v>102</v>
      </c>
      <c r="C934" s="12"/>
      <c r="D934" s="8">
        <v>1.15554</v>
      </c>
      <c r="E934" s="11" t="s">
        <v>87</v>
      </c>
    </row>
    <row r="935" spans="1:5" ht="31.5">
      <c r="A935" s="13" t="s">
        <v>5</v>
      </c>
      <c r="B935" s="9" t="s">
        <v>101</v>
      </c>
      <c r="C935" s="12"/>
      <c r="D935" s="8">
        <v>0.4325</v>
      </c>
      <c r="E935" s="11" t="s">
        <v>87</v>
      </c>
    </row>
    <row r="936" spans="1:5">
      <c r="A936" s="13" t="s">
        <v>5</v>
      </c>
      <c r="B936" s="9" t="s">
        <v>100</v>
      </c>
      <c r="C936" s="12"/>
      <c r="D936" s="8">
        <v>0.41582000000000002</v>
      </c>
      <c r="E936" s="11" t="s">
        <v>87</v>
      </c>
    </row>
    <row r="937" spans="1:5">
      <c r="A937" s="13" t="s">
        <v>5</v>
      </c>
      <c r="B937" s="14" t="s">
        <v>99</v>
      </c>
      <c r="C937" s="12"/>
      <c r="D937" s="8">
        <v>1.0386</v>
      </c>
      <c r="E937" s="11" t="s">
        <v>87</v>
      </c>
    </row>
    <row r="938" spans="1:5">
      <c r="A938" s="13" t="s">
        <v>5</v>
      </c>
      <c r="B938" s="14" t="s">
        <v>98</v>
      </c>
      <c r="C938" s="12"/>
      <c r="D938" s="8">
        <v>1.9012800000000001</v>
      </c>
      <c r="E938" s="11" t="s">
        <v>87</v>
      </c>
    </row>
    <row r="939" spans="1:5">
      <c r="A939" s="13" t="s">
        <v>5</v>
      </c>
      <c r="B939" s="9" t="s">
        <v>97</v>
      </c>
      <c r="C939" s="12"/>
      <c r="D939" s="8">
        <v>0.78413999999999995</v>
      </c>
      <c r="E939" s="11" t="s">
        <v>87</v>
      </c>
    </row>
    <row r="940" spans="1:5">
      <c r="A940" s="13" t="s">
        <v>5</v>
      </c>
      <c r="B940" s="9" t="s">
        <v>96</v>
      </c>
      <c r="C940" s="12"/>
      <c r="D940" s="8">
        <v>0.84645999999999999</v>
      </c>
      <c r="E940" s="11" t="s">
        <v>87</v>
      </c>
    </row>
    <row r="941" spans="1:5">
      <c r="A941" s="13" t="s">
        <v>5</v>
      </c>
      <c r="B941" s="9" t="s">
        <v>95</v>
      </c>
      <c r="C941" s="12"/>
      <c r="D941" s="8">
        <v>0.60389999999999999</v>
      </c>
      <c r="E941" s="11" t="s">
        <v>87</v>
      </c>
    </row>
    <row r="942" spans="1:5">
      <c r="A942" s="13" t="s">
        <v>5</v>
      </c>
      <c r="B942" s="9" t="s">
        <v>94</v>
      </c>
      <c r="C942" s="12"/>
      <c r="D942" s="8">
        <v>0.89681</v>
      </c>
      <c r="E942" s="11" t="s">
        <v>87</v>
      </c>
    </row>
    <row r="943" spans="1:5">
      <c r="A943" s="13" t="s">
        <v>5</v>
      </c>
      <c r="B943" s="9" t="s">
        <v>93</v>
      </c>
      <c r="C943" s="12"/>
      <c r="D943" s="8">
        <v>2.7376200000000002</v>
      </c>
      <c r="E943" s="11" t="s">
        <v>87</v>
      </c>
    </row>
    <row r="944" spans="1:5" ht="31.5">
      <c r="A944" s="13" t="s">
        <v>5</v>
      </c>
      <c r="B944" s="9" t="s">
        <v>92</v>
      </c>
      <c r="C944" s="12"/>
      <c r="D944" s="8">
        <v>1.5239</v>
      </c>
      <c r="E944" s="11" t="s">
        <v>87</v>
      </c>
    </row>
    <row r="945" spans="1:5" ht="31.5">
      <c r="A945" s="13" t="s">
        <v>5</v>
      </c>
      <c r="B945" s="9" t="s">
        <v>91</v>
      </c>
      <c r="C945" s="12"/>
      <c r="D945" s="8">
        <v>6.3906099999999997</v>
      </c>
      <c r="E945" s="11" t="s">
        <v>87</v>
      </c>
    </row>
    <row r="946" spans="1:5">
      <c r="A946" s="13" t="s">
        <v>5</v>
      </c>
      <c r="B946" s="9" t="s">
        <v>90</v>
      </c>
      <c r="C946" s="12"/>
      <c r="D946" s="8">
        <v>2.4085200000000002</v>
      </c>
      <c r="E946" s="11" t="s">
        <v>87</v>
      </c>
    </row>
    <row r="947" spans="1:5" ht="31.5">
      <c r="A947" s="13" t="s">
        <v>5</v>
      </c>
      <c r="B947" s="9" t="s">
        <v>89</v>
      </c>
      <c r="C947" s="12"/>
      <c r="D947" s="8">
        <v>4.2997899999999998</v>
      </c>
      <c r="E947" s="11" t="s">
        <v>87</v>
      </c>
    </row>
    <row r="948" spans="1:5" ht="31.5">
      <c r="A948" s="13" t="s">
        <v>5</v>
      </c>
      <c r="B948" s="9" t="s">
        <v>88</v>
      </c>
      <c r="C948" s="12"/>
      <c r="D948" s="8">
        <v>4.3266600000000004</v>
      </c>
      <c r="E948" s="11" t="s">
        <v>87</v>
      </c>
    </row>
    <row r="949" spans="1:5">
      <c r="A949" s="13" t="s">
        <v>5</v>
      </c>
      <c r="B949" s="14" t="s">
        <v>86</v>
      </c>
      <c r="C949" s="12" t="s">
        <v>85</v>
      </c>
      <c r="D949" s="8">
        <v>5.8166200000000003</v>
      </c>
      <c r="E949" s="11" t="s">
        <v>82</v>
      </c>
    </row>
    <row r="950" spans="1:5">
      <c r="A950" s="13" t="s">
        <v>5</v>
      </c>
      <c r="B950" s="9" t="s">
        <v>84</v>
      </c>
      <c r="C950" s="12"/>
      <c r="D950" s="8">
        <v>47.808079999999997</v>
      </c>
      <c r="E950" s="11" t="s">
        <v>82</v>
      </c>
    </row>
    <row r="951" spans="1:5">
      <c r="A951" s="13" t="s">
        <v>5</v>
      </c>
      <c r="B951" s="9" t="s">
        <v>83</v>
      </c>
      <c r="C951" s="12"/>
      <c r="D951" s="8">
        <v>15.375299999999999</v>
      </c>
      <c r="E951" s="11" t="s">
        <v>82</v>
      </c>
    </row>
    <row r="952" spans="1:5">
      <c r="A952" s="13" t="s">
        <v>5</v>
      </c>
      <c r="B952" s="9" t="s">
        <v>81</v>
      </c>
      <c r="C952" s="12" t="s">
        <v>80</v>
      </c>
      <c r="D952" s="8">
        <v>19.499549999999999</v>
      </c>
      <c r="E952" s="11" t="s">
        <v>78</v>
      </c>
    </row>
    <row r="953" spans="1:5">
      <c r="A953" s="13" t="s">
        <v>5</v>
      </c>
      <c r="B953" s="9" t="s">
        <v>79</v>
      </c>
      <c r="C953" s="12"/>
      <c r="D953" s="8">
        <v>15.46865</v>
      </c>
      <c r="E953" s="11" t="s">
        <v>78</v>
      </c>
    </row>
    <row r="954" spans="1:5">
      <c r="A954" s="13" t="s">
        <v>5</v>
      </c>
      <c r="B954" s="9" t="s">
        <v>77</v>
      </c>
      <c r="C954" s="12"/>
      <c r="D954" s="8">
        <v>146.07682</v>
      </c>
      <c r="E954" s="11" t="s">
        <v>45</v>
      </c>
    </row>
    <row r="955" spans="1:5">
      <c r="A955" s="13" t="s">
        <v>5</v>
      </c>
      <c r="B955" s="9" t="s">
        <v>76</v>
      </c>
      <c r="C955" s="12"/>
      <c r="D955" s="8">
        <v>77.787000000000006</v>
      </c>
      <c r="E955" s="11" t="s">
        <v>45</v>
      </c>
    </row>
    <row r="956" spans="1:5">
      <c r="A956" s="13" t="s">
        <v>5</v>
      </c>
      <c r="B956" s="9" t="s">
        <v>75</v>
      </c>
      <c r="C956" s="12"/>
      <c r="D956" s="8">
        <v>8.6332699999999996</v>
      </c>
      <c r="E956" s="11" t="s">
        <v>45</v>
      </c>
    </row>
    <row r="957" spans="1:5">
      <c r="A957" s="13" t="s">
        <v>5</v>
      </c>
      <c r="B957" s="9" t="s">
        <v>74</v>
      </c>
      <c r="C957" s="12"/>
      <c r="D957" s="8">
        <v>26.440429999999999</v>
      </c>
      <c r="E957" s="11" t="s">
        <v>45</v>
      </c>
    </row>
    <row r="958" spans="1:5">
      <c r="A958" s="13" t="s">
        <v>5</v>
      </c>
      <c r="B958" s="9" t="s">
        <v>73</v>
      </c>
      <c r="C958" s="12"/>
      <c r="D958" s="8">
        <v>7.20939</v>
      </c>
      <c r="E958" s="11" t="s">
        <v>45</v>
      </c>
    </row>
    <row r="959" spans="1:5">
      <c r="A959" s="13" t="s">
        <v>5</v>
      </c>
      <c r="B959" s="9" t="s">
        <v>72</v>
      </c>
      <c r="C959" s="12"/>
      <c r="D959" s="8">
        <v>10.06842</v>
      </c>
      <c r="E959" s="11" t="s">
        <v>45</v>
      </c>
    </row>
    <row r="960" spans="1:5">
      <c r="A960" s="13" t="s">
        <v>5</v>
      </c>
      <c r="B960" s="9" t="s">
        <v>71</v>
      </c>
      <c r="C960" s="12"/>
      <c r="D960" s="8">
        <v>21.356760000000001</v>
      </c>
      <c r="E960" s="11" t="s">
        <v>45</v>
      </c>
    </row>
    <row r="961" spans="1:5">
      <c r="A961" s="13" t="s">
        <v>5</v>
      </c>
      <c r="B961" s="9" t="s">
        <v>70</v>
      </c>
      <c r="C961" s="12"/>
      <c r="D961" s="8">
        <v>8.6332699999999996</v>
      </c>
      <c r="E961" s="11" t="s">
        <v>45</v>
      </c>
    </row>
    <row r="962" spans="1:5">
      <c r="A962" s="13" t="s">
        <v>5</v>
      </c>
      <c r="B962" s="9" t="s">
        <v>69</v>
      </c>
      <c r="C962" s="12"/>
      <c r="D962" s="8">
        <v>23.610309999999998</v>
      </c>
      <c r="E962" s="11" t="s">
        <v>45</v>
      </c>
    </row>
    <row r="963" spans="1:5">
      <c r="A963" s="13" t="s">
        <v>5</v>
      </c>
      <c r="B963" s="9" t="s">
        <v>68</v>
      </c>
      <c r="C963" s="12"/>
      <c r="D963" s="8">
        <v>4.6516700000000002</v>
      </c>
      <c r="E963" s="11" t="s">
        <v>45</v>
      </c>
    </row>
    <row r="964" spans="1:5">
      <c r="A964" s="13" t="s">
        <v>5</v>
      </c>
      <c r="B964" s="9" t="s">
        <v>67</v>
      </c>
      <c r="C964" s="12"/>
      <c r="D964" s="8">
        <v>118.30712</v>
      </c>
      <c r="E964" s="11" t="s">
        <v>45</v>
      </c>
    </row>
    <row r="965" spans="1:5">
      <c r="A965" s="13" t="s">
        <v>5</v>
      </c>
      <c r="B965" s="9" t="s">
        <v>66</v>
      </c>
      <c r="C965" s="12"/>
      <c r="D965" s="8">
        <v>14.743230000000001</v>
      </c>
      <c r="E965" s="11" t="s">
        <v>45</v>
      </c>
    </row>
    <row r="966" spans="1:5">
      <c r="A966" s="13" t="s">
        <v>5</v>
      </c>
      <c r="B966" s="9" t="s">
        <v>65</v>
      </c>
      <c r="C966" s="12"/>
      <c r="D966" s="8">
        <v>7.20939</v>
      </c>
      <c r="E966" s="11" t="s">
        <v>45</v>
      </c>
    </row>
    <row r="967" spans="1:5">
      <c r="A967" s="13" t="s">
        <v>5</v>
      </c>
      <c r="B967" s="9" t="s">
        <v>64</v>
      </c>
      <c r="C967" s="12"/>
      <c r="D967" s="8">
        <v>7.20939</v>
      </c>
      <c r="E967" s="11" t="s">
        <v>45</v>
      </c>
    </row>
    <row r="968" spans="1:5">
      <c r="A968" s="13" t="s">
        <v>5</v>
      </c>
      <c r="B968" s="9" t="s">
        <v>63</v>
      </c>
      <c r="C968" s="12"/>
      <c r="D968" s="8">
        <v>34.678840000000001</v>
      </c>
      <c r="E968" s="11" t="s">
        <v>45</v>
      </c>
    </row>
    <row r="969" spans="1:5">
      <c r="A969" s="13" t="s">
        <v>5</v>
      </c>
      <c r="B969" s="9" t="s">
        <v>62</v>
      </c>
      <c r="C969" s="12"/>
      <c r="D969" s="8">
        <v>33.68271</v>
      </c>
      <c r="E969" s="11" t="s">
        <v>45</v>
      </c>
    </row>
    <row r="970" spans="1:5">
      <c r="A970" s="13" t="s">
        <v>5</v>
      </c>
      <c r="B970" s="9" t="s">
        <v>61</v>
      </c>
      <c r="C970" s="12"/>
      <c r="D970" s="8">
        <v>18.282129999999999</v>
      </c>
      <c r="E970" s="11" t="s">
        <v>45</v>
      </c>
    </row>
    <row r="971" spans="1:5">
      <c r="A971" s="13" t="s">
        <v>5</v>
      </c>
      <c r="B971" s="9" t="s">
        <v>60</v>
      </c>
      <c r="C971" s="12"/>
      <c r="D971" s="8">
        <v>4.6516700000000002</v>
      </c>
      <c r="E971" s="11" t="s">
        <v>45</v>
      </c>
    </row>
    <row r="972" spans="1:5">
      <c r="A972" s="13" t="s">
        <v>5</v>
      </c>
      <c r="B972" s="9" t="s">
        <v>59</v>
      </c>
      <c r="C972" s="12"/>
      <c r="D972" s="8">
        <v>10.06842</v>
      </c>
      <c r="E972" s="11" t="s">
        <v>45</v>
      </c>
    </row>
    <row r="973" spans="1:5">
      <c r="A973" s="13" t="s">
        <v>5</v>
      </c>
      <c r="B973" s="9" t="s">
        <v>58</v>
      </c>
      <c r="C973" s="12"/>
      <c r="D973" s="8">
        <v>13.638949999999999</v>
      </c>
      <c r="E973" s="11" t="s">
        <v>45</v>
      </c>
    </row>
    <row r="974" spans="1:5">
      <c r="A974" s="13" t="s">
        <v>5</v>
      </c>
      <c r="B974" s="9" t="s">
        <v>57</v>
      </c>
      <c r="C974" s="12"/>
      <c r="D974" s="8">
        <v>4.6516700000000002</v>
      </c>
      <c r="E974" s="11" t="s">
        <v>45</v>
      </c>
    </row>
    <row r="975" spans="1:5">
      <c r="A975" s="13" t="s">
        <v>5</v>
      </c>
      <c r="B975" s="9" t="s">
        <v>56</v>
      </c>
      <c r="C975" s="12"/>
      <c r="D975" s="8">
        <v>7.3962500000000002</v>
      </c>
      <c r="E975" s="11" t="s">
        <v>45</v>
      </c>
    </row>
    <row r="976" spans="1:5">
      <c r="A976" s="13" t="s">
        <v>5</v>
      </c>
      <c r="B976" s="9" t="s">
        <v>55</v>
      </c>
      <c r="C976" s="12"/>
      <c r="D976" s="8">
        <v>10.440340000000001</v>
      </c>
      <c r="E976" s="11" t="s">
        <v>45</v>
      </c>
    </row>
    <row r="977" spans="1:5">
      <c r="A977" s="13" t="s">
        <v>5</v>
      </c>
      <c r="B977" s="9" t="s">
        <v>54</v>
      </c>
      <c r="C977" s="12"/>
      <c r="D977" s="8">
        <v>111.35937</v>
      </c>
      <c r="E977" s="11" t="s">
        <v>45</v>
      </c>
    </row>
    <row r="978" spans="1:5">
      <c r="A978" s="13" t="s">
        <v>5</v>
      </c>
      <c r="B978" s="9" t="s">
        <v>53</v>
      </c>
      <c r="C978" s="12"/>
      <c r="D978" s="8">
        <v>4.9771000000000001</v>
      </c>
      <c r="E978" s="11" t="s">
        <v>45</v>
      </c>
    </row>
    <row r="979" spans="1:5">
      <c r="A979" s="13" t="s">
        <v>5</v>
      </c>
      <c r="B979" s="9" t="s">
        <v>52</v>
      </c>
      <c r="C979" s="12"/>
      <c r="D979" s="8">
        <f>20.62732+179.31268</f>
        <v>199.94</v>
      </c>
      <c r="E979" s="11" t="s">
        <v>45</v>
      </c>
    </row>
    <row r="980" spans="1:5">
      <c r="A980" s="13" t="s">
        <v>5</v>
      </c>
      <c r="B980" s="9" t="s">
        <v>51</v>
      </c>
      <c r="C980" s="12"/>
      <c r="D980" s="8">
        <v>73.170419999999993</v>
      </c>
      <c r="E980" s="11" t="s">
        <v>45</v>
      </c>
    </row>
    <row r="981" spans="1:5">
      <c r="A981" s="13" t="s">
        <v>5</v>
      </c>
      <c r="B981" s="9" t="s">
        <v>50</v>
      </c>
      <c r="C981" s="12"/>
      <c r="D981" s="8">
        <v>17.678599999999999</v>
      </c>
      <c r="E981" s="11" t="s">
        <v>45</v>
      </c>
    </row>
    <row r="982" spans="1:5">
      <c r="A982" s="13" t="s">
        <v>5</v>
      </c>
      <c r="B982" s="9" t="s">
        <v>49</v>
      </c>
      <c r="C982" s="12"/>
      <c r="D982" s="8">
        <v>26.906189999999999</v>
      </c>
      <c r="E982" s="11" t="s">
        <v>45</v>
      </c>
    </row>
    <row r="983" spans="1:5">
      <c r="A983" s="13" t="s">
        <v>5</v>
      </c>
      <c r="B983" s="9" t="s">
        <v>48</v>
      </c>
      <c r="C983" s="12"/>
      <c r="D983" s="8">
        <v>4.6516700000000002</v>
      </c>
      <c r="E983" s="11" t="s">
        <v>45</v>
      </c>
    </row>
    <row r="984" spans="1:5">
      <c r="A984" s="13" t="s">
        <v>5</v>
      </c>
      <c r="B984" s="9" t="s">
        <v>47</v>
      </c>
      <c r="C984" s="12"/>
      <c r="D984" s="8">
        <v>45.85342</v>
      </c>
      <c r="E984" s="11" t="s">
        <v>45</v>
      </c>
    </row>
    <row r="985" spans="1:5">
      <c r="A985" s="13" t="s">
        <v>5</v>
      </c>
      <c r="B985" s="9" t="s">
        <v>46</v>
      </c>
      <c r="C985" s="12"/>
      <c r="D985" s="8">
        <v>349.64499999999998</v>
      </c>
      <c r="E985" s="11" t="s">
        <v>45</v>
      </c>
    </row>
    <row r="986" spans="1:5">
      <c r="A986" s="13" t="s">
        <v>5</v>
      </c>
      <c r="B986" s="9" t="s">
        <v>44</v>
      </c>
      <c r="C986" s="12"/>
      <c r="D986" s="8">
        <v>27.550999999999998</v>
      </c>
      <c r="E986" s="11" t="s">
        <v>34</v>
      </c>
    </row>
    <row r="987" spans="1:5">
      <c r="A987" s="13" t="s">
        <v>5</v>
      </c>
      <c r="B987" s="9" t="s">
        <v>43</v>
      </c>
      <c r="C987" s="12"/>
      <c r="D987" s="8">
        <v>49.253</v>
      </c>
      <c r="E987" s="11" t="s">
        <v>34</v>
      </c>
    </row>
    <row r="988" spans="1:5">
      <c r="A988" s="13" t="s">
        <v>5</v>
      </c>
      <c r="B988" s="9" t="s">
        <v>42</v>
      </c>
      <c r="C988" s="12"/>
      <c r="D988" s="8">
        <v>29.837</v>
      </c>
      <c r="E988" s="11" t="s">
        <v>34</v>
      </c>
    </row>
    <row r="989" spans="1:5">
      <c r="A989" s="13" t="s">
        <v>5</v>
      </c>
      <c r="B989" s="9" t="s">
        <v>41</v>
      </c>
      <c r="C989" s="12"/>
      <c r="D989" s="8">
        <v>37.642000000000003</v>
      </c>
      <c r="E989" s="11" t="s">
        <v>34</v>
      </c>
    </row>
    <row r="990" spans="1:5">
      <c r="A990" s="13" t="s">
        <v>5</v>
      </c>
      <c r="B990" s="9" t="s">
        <v>40</v>
      </c>
      <c r="C990" s="12"/>
      <c r="D990" s="8">
        <v>117.73099999999999</v>
      </c>
      <c r="E990" s="11" t="s">
        <v>34</v>
      </c>
    </row>
    <row r="991" spans="1:5">
      <c r="A991" s="13" t="s">
        <v>5</v>
      </c>
      <c r="B991" s="9" t="s">
        <v>39</v>
      </c>
      <c r="C991" s="12"/>
      <c r="D991" s="8">
        <v>63.204000000000001</v>
      </c>
      <c r="E991" s="11" t="s">
        <v>34</v>
      </c>
    </row>
    <row r="992" spans="1:5">
      <c r="A992" s="13" t="s">
        <v>5</v>
      </c>
      <c r="B992" s="9" t="s">
        <v>38</v>
      </c>
      <c r="C992" s="12"/>
      <c r="D992" s="8">
        <v>59.061</v>
      </c>
      <c r="E992" s="11" t="s">
        <v>34</v>
      </c>
    </row>
    <row r="993" spans="1:5">
      <c r="A993" s="13" t="s">
        <v>5</v>
      </c>
      <c r="B993" s="9" t="s">
        <v>37</v>
      </c>
      <c r="C993" s="12"/>
      <c r="D993" s="8">
        <v>27.146000000000001</v>
      </c>
      <c r="E993" s="11" t="s">
        <v>34</v>
      </c>
    </row>
    <row r="994" spans="1:5">
      <c r="A994" s="13" t="s">
        <v>5</v>
      </c>
      <c r="B994" s="9" t="s">
        <v>36</v>
      </c>
      <c r="C994" s="12"/>
      <c r="D994" s="8">
        <v>58.88</v>
      </c>
      <c r="E994" s="11" t="s">
        <v>34</v>
      </c>
    </row>
    <row r="995" spans="1:5">
      <c r="A995" s="13" t="s">
        <v>5</v>
      </c>
      <c r="B995" s="9" t="s">
        <v>35</v>
      </c>
      <c r="C995" s="12"/>
      <c r="D995" s="8">
        <v>27.550999999999998</v>
      </c>
      <c r="E995" s="11" t="s">
        <v>34</v>
      </c>
    </row>
    <row r="996" spans="1:5">
      <c r="A996" s="13" t="s">
        <v>5</v>
      </c>
      <c r="B996" s="9" t="s">
        <v>33</v>
      </c>
      <c r="C996" s="12"/>
      <c r="D996" s="8">
        <v>91.043289999999999</v>
      </c>
      <c r="E996" s="11" t="s">
        <v>30</v>
      </c>
    </row>
    <row r="997" spans="1:5">
      <c r="A997" s="13" t="s">
        <v>5</v>
      </c>
      <c r="B997" s="9" t="s">
        <v>32</v>
      </c>
      <c r="C997" s="12"/>
      <c r="D997" s="8">
        <v>316.87396000000001</v>
      </c>
      <c r="E997" s="11" t="s">
        <v>30</v>
      </c>
    </row>
    <row r="998" spans="1:5">
      <c r="A998" s="13" t="s">
        <v>5</v>
      </c>
      <c r="B998" s="9" t="s">
        <v>31</v>
      </c>
      <c r="C998" s="12"/>
      <c r="D998" s="8">
        <v>203.13074</v>
      </c>
      <c r="E998" s="11" t="s">
        <v>30</v>
      </c>
    </row>
    <row r="999" spans="1:5">
      <c r="A999" s="13" t="s">
        <v>5</v>
      </c>
      <c r="B999" s="9" t="s">
        <v>29</v>
      </c>
      <c r="C999" s="12"/>
      <c r="D999" s="8">
        <v>42.388509999999997</v>
      </c>
      <c r="E999" s="11" t="s">
        <v>28</v>
      </c>
    </row>
    <row r="1000" spans="1:5">
      <c r="A1000" s="13" t="s">
        <v>5</v>
      </c>
      <c r="B1000" s="9" t="s">
        <v>27</v>
      </c>
      <c r="C1000" s="12"/>
      <c r="D1000" s="8">
        <v>192.62460999999999</v>
      </c>
      <c r="E1000" s="11" t="s">
        <v>23</v>
      </c>
    </row>
    <row r="1001" spans="1:5">
      <c r="A1001" s="13" t="s">
        <v>5</v>
      </c>
      <c r="B1001" s="9" t="s">
        <v>26</v>
      </c>
      <c r="C1001" s="12"/>
      <c r="D1001" s="8">
        <v>64.554789999999997</v>
      </c>
      <c r="E1001" s="11" t="s">
        <v>23</v>
      </c>
    </row>
    <row r="1002" spans="1:5">
      <c r="A1002" s="13" t="s">
        <v>5</v>
      </c>
      <c r="B1002" s="9" t="s">
        <v>25</v>
      </c>
      <c r="C1002" s="12"/>
      <c r="D1002" s="8">
        <v>147.11562000000001</v>
      </c>
      <c r="E1002" s="11" t="s">
        <v>23</v>
      </c>
    </row>
    <row r="1003" spans="1:5">
      <c r="A1003" s="13" t="s">
        <v>5</v>
      </c>
      <c r="B1003" s="9" t="s">
        <v>24</v>
      </c>
      <c r="C1003" s="12"/>
      <c r="D1003" s="8">
        <v>199.75895</v>
      </c>
      <c r="E1003" s="11" t="s">
        <v>23</v>
      </c>
    </row>
    <row r="1004" spans="1:5">
      <c r="A1004" s="13" t="s">
        <v>5</v>
      </c>
      <c r="B1004" s="9" t="s">
        <v>22</v>
      </c>
      <c r="C1004" s="12"/>
      <c r="D1004" s="8">
        <v>82.817999999999998</v>
      </c>
      <c r="E1004" s="11" t="s">
        <v>20</v>
      </c>
    </row>
    <row r="1005" spans="1:5">
      <c r="A1005" s="13" t="s">
        <v>5</v>
      </c>
      <c r="B1005" s="9" t="s">
        <v>21</v>
      </c>
      <c r="C1005" s="12"/>
      <c r="D1005" s="8">
        <v>196.464</v>
      </c>
      <c r="E1005" s="11" t="s">
        <v>20</v>
      </c>
    </row>
    <row r="1006" spans="1:5">
      <c r="A1006" s="13" t="s">
        <v>5</v>
      </c>
      <c r="B1006" s="9" t="s">
        <v>19</v>
      </c>
      <c r="C1006" s="12"/>
      <c r="D1006" s="8">
        <v>38.108829999999998</v>
      </c>
      <c r="E1006" s="11" t="s">
        <v>18</v>
      </c>
    </row>
    <row r="1007" spans="1:5" ht="31.5">
      <c r="A1007" s="13" t="s">
        <v>5</v>
      </c>
      <c r="B1007" s="9" t="s">
        <v>17</v>
      </c>
      <c r="C1007" s="12"/>
      <c r="D1007" s="8">
        <v>57.574089999999998</v>
      </c>
      <c r="E1007" s="11" t="s">
        <v>14</v>
      </c>
    </row>
    <row r="1008" spans="1:5" ht="31.5">
      <c r="A1008" s="13" t="s">
        <v>5</v>
      </c>
      <c r="B1008" s="9" t="s">
        <v>16</v>
      </c>
      <c r="C1008" s="12"/>
      <c r="D1008" s="8">
        <v>37.612160000000003</v>
      </c>
      <c r="E1008" s="11" t="s">
        <v>14</v>
      </c>
    </row>
    <row r="1009" spans="1:5" ht="31.5">
      <c r="A1009" s="13" t="s">
        <v>5</v>
      </c>
      <c r="B1009" s="9" t="s">
        <v>15</v>
      </c>
      <c r="C1009" s="12"/>
      <c r="D1009" s="8">
        <v>72.617580000000004</v>
      </c>
      <c r="E1009" s="11" t="s">
        <v>14</v>
      </c>
    </row>
    <row r="1010" spans="1:5">
      <c r="A1010" s="13" t="s">
        <v>5</v>
      </c>
      <c r="B1010" s="9" t="s">
        <v>13</v>
      </c>
      <c r="C1010" s="12"/>
      <c r="D1010" s="8">
        <v>117.02297</v>
      </c>
      <c r="E1010" s="11" t="s">
        <v>12</v>
      </c>
    </row>
    <row r="1011" spans="1:5">
      <c r="A1011" s="13" t="s">
        <v>5</v>
      </c>
      <c r="B1011" s="9" t="s">
        <v>11</v>
      </c>
      <c r="C1011" s="12"/>
      <c r="D1011" s="8">
        <v>30.278210000000001</v>
      </c>
      <c r="E1011" s="11" t="s">
        <v>8</v>
      </c>
    </row>
    <row r="1012" spans="1:5">
      <c r="A1012" s="13" t="s">
        <v>5</v>
      </c>
      <c r="B1012" s="9" t="s">
        <v>10</v>
      </c>
      <c r="C1012" s="12"/>
      <c r="D1012" s="8">
        <v>4.3831300000000004</v>
      </c>
      <c r="E1012" s="11" t="s">
        <v>8</v>
      </c>
    </row>
    <row r="1013" spans="1:5">
      <c r="A1013" s="13" t="s">
        <v>5</v>
      </c>
      <c r="B1013" s="9" t="s">
        <v>9</v>
      </c>
      <c r="C1013" s="12"/>
      <c r="D1013" s="8">
        <v>36.399140000000003</v>
      </c>
      <c r="E1013" s="11" t="s">
        <v>8</v>
      </c>
    </row>
    <row r="1014" spans="1:5">
      <c r="A1014" s="13" t="s">
        <v>5</v>
      </c>
      <c r="B1014" s="9" t="s">
        <v>7</v>
      </c>
      <c r="C1014" s="12"/>
      <c r="D1014" s="8">
        <v>65.309619999999995</v>
      </c>
      <c r="E1014" s="11" t="s">
        <v>6</v>
      </c>
    </row>
    <row r="1015" spans="1:5">
      <c r="A1015" s="13" t="s">
        <v>5</v>
      </c>
      <c r="B1015" s="9" t="s">
        <v>4</v>
      </c>
      <c r="C1015" s="12"/>
      <c r="D1015" s="8">
        <v>199.999</v>
      </c>
      <c r="E1015" s="11" t="s">
        <v>3</v>
      </c>
    </row>
    <row r="1016" spans="1:5" ht="31.5">
      <c r="A1016" s="10" t="s">
        <v>2</v>
      </c>
      <c r="B1016" s="10"/>
      <c r="C1016" s="9" t="s">
        <v>1</v>
      </c>
      <c r="D1016" s="8">
        <v>82.731039999999993</v>
      </c>
      <c r="E1016" s="7"/>
    </row>
    <row r="1017" spans="1:5">
      <c r="A1017" s="6" t="s">
        <v>0</v>
      </c>
      <c r="B1017" s="5"/>
      <c r="C1017" s="5"/>
      <c r="D1017" s="4">
        <f>SUM(D854:D1015)+D1016</f>
        <v>5307.5056400000012</v>
      </c>
      <c r="E1017" s="3"/>
    </row>
  </sheetData>
  <mergeCells count="155">
    <mergeCell ref="A1016:B1016"/>
    <mergeCell ref="A786:E786"/>
    <mergeCell ref="A787:E787"/>
    <mergeCell ref="A828:B828"/>
    <mergeCell ref="A830:E830"/>
    <mergeCell ref="A831:E831"/>
    <mergeCell ref="A850:B850"/>
    <mergeCell ref="A853:E853"/>
    <mergeCell ref="C856:C948"/>
    <mergeCell ref="C949:C951"/>
    <mergeCell ref="A453:E453"/>
    <mergeCell ref="A670:E670"/>
    <mergeCell ref="A674:C674"/>
    <mergeCell ref="A675:E675"/>
    <mergeCell ref="A784:B784"/>
    <mergeCell ref="C952:C1015"/>
    <mergeCell ref="A429:E429"/>
    <mergeCell ref="A458:E458"/>
    <mergeCell ref="A463:E463"/>
    <mergeCell ref="A472:E472"/>
    <mergeCell ref="A455:E455"/>
    <mergeCell ref="A457:E457"/>
    <mergeCell ref="A445:E445"/>
    <mergeCell ref="A447:E447"/>
    <mergeCell ref="A449:E449"/>
    <mergeCell ref="A451:E451"/>
    <mergeCell ref="B232:B233"/>
    <mergeCell ref="A474:E474"/>
    <mergeCell ref="B475:E475"/>
    <mergeCell ref="A628:C628"/>
    <mergeCell ref="B629:E629"/>
    <mergeCell ref="A669:C669"/>
    <mergeCell ref="A432:E432"/>
    <mergeCell ref="A434:E434"/>
    <mergeCell ref="A421:E421"/>
    <mergeCell ref="A423:E423"/>
    <mergeCell ref="A223:A224"/>
    <mergeCell ref="B223:B224"/>
    <mergeCell ref="A225:A226"/>
    <mergeCell ref="B225:B226"/>
    <mergeCell ref="A236:A237"/>
    <mergeCell ref="B236:B237"/>
    <mergeCell ref="A229:D229"/>
    <mergeCell ref="A230:A231"/>
    <mergeCell ref="B230:B231"/>
    <mergeCell ref="A232:A233"/>
    <mergeCell ref="A240:A241"/>
    <mergeCell ref="B240:B241"/>
    <mergeCell ref="A234:A235"/>
    <mergeCell ref="B234:B235"/>
    <mergeCell ref="A416:E416"/>
    <mergeCell ref="A249:E249"/>
    <mergeCell ref="A243:E243"/>
    <mergeCell ref="A238:A239"/>
    <mergeCell ref="B238:B239"/>
    <mergeCell ref="A221:A222"/>
    <mergeCell ref="B221:B222"/>
    <mergeCell ref="A213:C213"/>
    <mergeCell ref="A214:C214"/>
    <mergeCell ref="A215:A216"/>
    <mergeCell ref="B215:B216"/>
    <mergeCell ref="A200:C200"/>
    <mergeCell ref="A201:A202"/>
    <mergeCell ref="B201:B202"/>
    <mergeCell ref="A217:A218"/>
    <mergeCell ref="B217:B218"/>
    <mergeCell ref="A219:A220"/>
    <mergeCell ref="B219:B220"/>
    <mergeCell ref="A210:A211"/>
    <mergeCell ref="B210:B211"/>
    <mergeCell ref="A204:A205"/>
    <mergeCell ref="B204:B205"/>
    <mergeCell ref="A207:C207"/>
    <mergeCell ref="A208:A209"/>
    <mergeCell ref="B208:B209"/>
    <mergeCell ref="A195:A196"/>
    <mergeCell ref="B195:B196"/>
    <mergeCell ref="A197:A198"/>
    <mergeCell ref="B197:B198"/>
    <mergeCell ref="A189:C189"/>
    <mergeCell ref="A190:C190"/>
    <mergeCell ref="A191:A192"/>
    <mergeCell ref="B191:B192"/>
    <mergeCell ref="A193:A194"/>
    <mergeCell ref="B193:B194"/>
    <mergeCell ref="A177:A178"/>
    <mergeCell ref="B177:B178"/>
    <mergeCell ref="A171:A172"/>
    <mergeCell ref="B171:B172"/>
    <mergeCell ref="A173:A174"/>
    <mergeCell ref="B173:B174"/>
    <mergeCell ref="A175:A176"/>
    <mergeCell ref="B175:B176"/>
    <mergeCell ref="A184:C184"/>
    <mergeCell ref="A185:C185"/>
    <mergeCell ref="A179:A180"/>
    <mergeCell ref="B179:B180"/>
    <mergeCell ref="A181:A182"/>
    <mergeCell ref="B181:B182"/>
    <mergeCell ref="A169:A170"/>
    <mergeCell ref="B169:B170"/>
    <mergeCell ref="A163:A164"/>
    <mergeCell ref="B163:B164"/>
    <mergeCell ref="A161:A162"/>
    <mergeCell ref="B161:B162"/>
    <mergeCell ref="A44:A45"/>
    <mergeCell ref="B44:B45"/>
    <mergeCell ref="C44:C45"/>
    <mergeCell ref="A166:C166"/>
    <mergeCell ref="A167:A168"/>
    <mergeCell ref="B167:B168"/>
    <mergeCell ref="A160:C160"/>
    <mergeCell ref="A159:E159"/>
    <mergeCell ref="A46:C46"/>
    <mergeCell ref="A49:C49"/>
    <mergeCell ref="A51:C51"/>
    <mergeCell ref="A53:E53"/>
    <mergeCell ref="A123:E123"/>
    <mergeCell ref="A35:C35"/>
    <mergeCell ref="A40:A41"/>
    <mergeCell ref="B40:B41"/>
    <mergeCell ref="C40:C41"/>
    <mergeCell ref="A29:A30"/>
    <mergeCell ref="B29:B30"/>
    <mergeCell ref="C29:C30"/>
    <mergeCell ref="A33:C33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6:E6"/>
    <mergeCell ref="E7:E19"/>
    <mergeCell ref="A20:C20"/>
    <mergeCell ref="A21:A22"/>
    <mergeCell ref="B21:B22"/>
    <mergeCell ref="C21:C22"/>
    <mergeCell ref="A25:C25"/>
    <mergeCell ref="A26:A28"/>
    <mergeCell ref="B26:B28"/>
    <mergeCell ref="C26:C28"/>
    <mergeCell ref="A23:A24"/>
    <mergeCell ref="B23:B24"/>
    <mergeCell ref="C23:C24"/>
    <mergeCell ref="A2:E2"/>
    <mergeCell ref="A3:E3"/>
    <mergeCell ref="A4:A5"/>
    <mergeCell ref="B4:B5"/>
    <mergeCell ref="C4:C5"/>
    <mergeCell ref="E4:E5"/>
    <mergeCell ref="D4:D5"/>
  </mergeCells>
  <pageMargins left="0.43307086614173229" right="0.23622047244094491" top="0.74803149606299213" bottom="0.74803149606299213" header="0.31496062992125984" footer="0.31496062992125984"/>
  <pageSetup paperSize="9" scale="60" fitToHeight="2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Поточні ремонти</vt:lpstr>
      <vt:lpstr>'Поточні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2020-08-28T07:35:15Z</dcterms:created>
  <dcterms:modified xsi:type="dcterms:W3CDTF">2020-08-28T07:35:52Z</dcterms:modified>
</cp:coreProperties>
</file>