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B0E0D1F_0965_4C8F_9DE1_C4965E5513FF_.wvu.FilterData" localSheetId="1" hidden="1">'рус'!$A$3:$J$90</definedName>
    <definedName name="Z_3B0E0D1F_0965_4C8F_9DE1_C4965E5513FF_.wvu.FilterData" localSheetId="0" hidden="1">'укр'!$A$5:$K$99</definedName>
    <definedName name="Z_3B0E0D1F_0965_4C8F_9DE1_C4965E5513FF_.wvu.PrintArea" localSheetId="0" hidden="1">'укр'!$A$1:$G$90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4E5261F_BBF3_44CC_BB96_6EE4FAC48D5E_.wvu.PrintArea" localSheetId="0" hidden="1">'укр'!$A$1:$G$90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08FA7B5_FA00_4EB0_B751_2EE1CEA2622C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01BA3E2_1B63_4248_8EFD_100CF5589BA7_.wvu.FilterData" localSheetId="1" hidden="1">'рус'!$A$3:$J$90</definedName>
    <definedName name="Z_D01BA3E2_1B63_4248_8EFD_100CF5589BA7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 refMode="R1C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<sst xmlns="http://schemas.openxmlformats.org/spreadsheetml/2006/main" count="183" uniqueCount="74">
  <si>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</si>
  <si>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</si>
  <si>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</si>
  <si>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</si>
  <si>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</si>
  <si>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</si>
  <si>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</si>
  <si>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</si>
  <si>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</si>
  <si>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</si>
  <si>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</si>
  <si>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</si>
  <si>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</si>
  <si>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</si>
  <si>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</si>
  <si>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</si>
  <si>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</si>
  <si>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</si>
  <si>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</si>
  <si>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</si>
  <si>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</si>
  <si>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</si>
  <si>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</si>
  <si>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</si>
  <si>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</si>
  <si>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</si>
  <si>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</si>
  <si>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</si>
  <si>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</si>
  <si>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</si>
  <si>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</si>
  <si>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</si>
  <si>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</si>
  <si>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</si>
  <si>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</si>
  <si>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</si>
  <si>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</si>
  <si>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</si>
  <si>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</si>
  <si>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</si>
  <si>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</si>
  <si>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</si>
  <si>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</si>
  <si>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</si>
  <si>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</si>
  <si>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</si>
  <si>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</si>
  <si>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</si>
  <si>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</si>
  <si>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</si>
  <si>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</si>
  <si>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</si>
  <si>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</si>
  <si>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</si>
  <si>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</si>
  <si>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</si>
  <si>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</si>
  <si>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</si>
  <si>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</si>
  <si>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</si>
  <si>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</si>
  <si>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</si>
  <si>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</si>
  <si>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</si>
  <si>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</si>
  <si>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/>
  </si>
  <si>
    <t>Будівництво</t>
  </si>
  <si>
    <t>Строительство</t>
  </si>
  <si>
    <t>Ежемесячная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</si>
  <si>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</si>
  <si>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План на січень-квітень, з урахуванням змін тис. грн.</t>
  </si>
  <si>
    <t xml:space="preserve">План на январь-апрель,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</si>
  <si>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14 квітня,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</si>
  <si>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14 апреля,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</si>
</sst>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172" fontId="14" fillId="0" borderId="12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63">
      <selection activeCell="B5" sqref="B5:E90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34.5" customHeight="1">
      <c r="A1" s="73" t="s">
        <v>69</v>
      </c>
      <c r="B1" s="73"/>
      <c r="C1" s="73"/>
      <c r="D1" s="73"/>
      <c r="E1" s="73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4"/>
      <c r="B3" s="75" t="s">
        <v>63</v>
      </c>
      <c r="C3" s="75" t="s">
        <v>70</v>
      </c>
      <c r="D3" s="77" t="s">
        <v>72</v>
      </c>
      <c r="E3" s="74" t="s">
        <v>15</v>
      </c>
    </row>
    <row r="4" spans="1:5" s="1" customFormat="1" ht="51.75" customHeight="1">
      <c r="A4" s="74"/>
      <c r="B4" s="76"/>
      <c r="C4" s="76"/>
      <c r="D4" s="77"/>
      <c r="E4" s="74"/>
    </row>
    <row r="5" spans="1:5" s="2" customFormat="1" ht="16.5" customHeight="1">
      <c r="A5" s="16" t="s">
        <v>3</v>
      </c>
      <c r="B5" s="17">
        <f>B6+B13</f>
        <v>1069656.021</v>
      </c>
      <c r="C5" s="17">
        <f>C6+C13</f>
        <v>361426.162</v>
      </c>
      <c r="D5" s="17">
        <f>D6+D13</f>
        <v>284587.058</v>
      </c>
      <c r="E5" s="18">
        <f>SUM(D5)/C5*100</f>
        <v>78.74002712620455</v>
      </c>
    </row>
    <row r="6" spans="1:5" s="14" customFormat="1" ht="16.5" customHeight="1">
      <c r="A6" s="29" t="s">
        <v>31</v>
      </c>
      <c r="B6" s="24">
        <v>1016838.999</v>
      </c>
      <c r="C6" s="24">
        <v>337839.38</v>
      </c>
      <c r="D6" s="66">
        <v>279896.707</v>
      </c>
      <c r="E6" s="19">
        <f aca="true" t="shared" si="0" ref="E6:E36">SUM(D6)/C6*100</f>
        <v>82.84904708266987</v>
      </c>
    </row>
    <row r="7" spans="1:5" s="3" customFormat="1" ht="14.25" customHeight="1">
      <c r="A7" s="12" t="s">
        <v>1</v>
      </c>
      <c r="B7" s="11">
        <v>663355.479</v>
      </c>
      <c r="C7" s="11">
        <v>206277.447</v>
      </c>
      <c r="D7" s="11">
        <v>172195.133</v>
      </c>
      <c r="E7" s="19">
        <f t="shared" si="0"/>
        <v>83.47744045911138</v>
      </c>
    </row>
    <row r="8" spans="1:5" s="3" customFormat="1" ht="15">
      <c r="A8" s="12" t="s">
        <v>26</v>
      </c>
      <c r="B8" s="11">
        <v>145938.204</v>
      </c>
      <c r="C8" s="11">
        <v>45900.213</v>
      </c>
      <c r="D8" s="11">
        <v>38369.978</v>
      </c>
      <c r="E8" s="19">
        <f t="shared" si="0"/>
        <v>83.59433539012117</v>
      </c>
    </row>
    <row r="9" spans="1:5" s="3" customFormat="1" ht="15">
      <c r="A9" s="12" t="s">
        <v>4</v>
      </c>
      <c r="B9" s="11">
        <v>187.729</v>
      </c>
      <c r="C9" s="11">
        <v>19.025</v>
      </c>
      <c r="D9" s="11">
        <v>15.891</v>
      </c>
      <c r="E9" s="19">
        <f t="shared" si="0"/>
        <v>83.52693823915901</v>
      </c>
    </row>
    <row r="10" spans="1:5" s="3" customFormat="1" ht="15">
      <c r="A10" s="12" t="s">
        <v>5</v>
      </c>
      <c r="B10" s="11">
        <v>57191.792</v>
      </c>
      <c r="C10" s="11">
        <v>16676.281</v>
      </c>
      <c r="D10" s="11">
        <v>13334.401</v>
      </c>
      <c r="E10" s="19">
        <f t="shared" si="0"/>
        <v>79.96028011281413</v>
      </c>
    </row>
    <row r="11" spans="1:5" s="3" customFormat="1" ht="15">
      <c r="A11" s="12" t="s">
        <v>28</v>
      </c>
      <c r="B11" s="11">
        <v>83971.397</v>
      </c>
      <c r="C11" s="11">
        <v>46660.332</v>
      </c>
      <c r="D11" s="11">
        <v>42513.418</v>
      </c>
      <c r="E11" s="19">
        <f t="shared" si="0"/>
        <v>91.11254930633584</v>
      </c>
    </row>
    <row r="12" spans="1:8" s="3" customFormat="1" ht="15">
      <c r="A12" s="12" t="s">
        <v>13</v>
      </c>
      <c r="B12" s="11">
        <f>SUM(B6)-B7-B8-B9-B10-B11</f>
        <v>66194.39799999993</v>
      </c>
      <c r="C12" s="11">
        <f>SUM(C6)-C7-C8-C9-C10-C11</f>
        <v>22306.082000000017</v>
      </c>
      <c r="D12" s="11">
        <f>SUM(D6)-D7-D8-D9-D10-D11</f>
        <v>13467.885999999991</v>
      </c>
      <c r="E12" s="19">
        <f t="shared" si="0"/>
        <v>60.377640501814625</v>
      </c>
      <c r="H12" s="71" t="s">
        <v>65</v>
      </c>
    </row>
    <row r="13" spans="1:8" s="3" customFormat="1" ht="15">
      <c r="A13" s="29" t="s">
        <v>14</v>
      </c>
      <c r="B13" s="24">
        <v>52817.022</v>
      </c>
      <c r="C13" s="24">
        <v>23586.782</v>
      </c>
      <c r="D13" s="24">
        <v>4690.351</v>
      </c>
      <c r="E13" s="19">
        <f t="shared" si="0"/>
        <v>19.88550621275933</v>
      </c>
      <c r="H13" s="71"/>
    </row>
    <row r="14" spans="1:5" s="2" customFormat="1" ht="14.25">
      <c r="A14" s="16" t="s">
        <v>6</v>
      </c>
      <c r="B14" s="17">
        <f>B15+B22</f>
        <v>496138.489</v>
      </c>
      <c r="C14" s="17">
        <f>C15+C22</f>
        <v>174108.567</v>
      </c>
      <c r="D14" s="17">
        <f>D15+D22</f>
        <v>138629.144</v>
      </c>
      <c r="E14" s="18">
        <f t="shared" si="0"/>
        <v>79.62224167866478</v>
      </c>
    </row>
    <row r="15" spans="1:5" s="14" customFormat="1" ht="15">
      <c r="A15" s="29" t="s">
        <v>30</v>
      </c>
      <c r="B15" s="24">
        <f>458223.7+29125.5</f>
        <v>487349.2</v>
      </c>
      <c r="C15" s="24">
        <f>157148.374+9708.5</f>
        <v>166856.874</v>
      </c>
      <c r="D15" s="24">
        <f>128546.328+8494.938</f>
        <v>137041.266</v>
      </c>
      <c r="E15" s="19">
        <f t="shared" si="0"/>
        <v>82.1310280570161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487349.2</v>
      </c>
      <c r="C21" s="11">
        <f>SUM(C15)-C16-C17-C18-C19-C20</f>
        <v>166856.874</v>
      </c>
      <c r="D21" s="11">
        <f>SUM(D15)-D16-D17-D18-D19-D20</f>
        <v>137041.266</v>
      </c>
      <c r="E21" s="19">
        <f t="shared" si="0"/>
        <v>82.1310280570161</v>
      </c>
    </row>
    <row r="22" spans="1:5" s="3" customFormat="1" ht="15">
      <c r="A22" s="51" t="s">
        <v>14</v>
      </c>
      <c r="B22" s="24">
        <v>8789.289</v>
      </c>
      <c r="C22" s="24">
        <v>7251.693</v>
      </c>
      <c r="D22" s="24">
        <v>1587.878</v>
      </c>
      <c r="E22" s="19">
        <f t="shared" si="0"/>
        <v>21.896652271407515</v>
      </c>
    </row>
    <row r="23" spans="1:5" s="2" customFormat="1" ht="28.5" customHeight="1">
      <c r="A23" s="16" t="s">
        <v>25</v>
      </c>
      <c r="B23" s="17">
        <f>B24+B34</f>
        <v>884929.574</v>
      </c>
      <c r="C23" s="17">
        <f>C24+C34</f>
        <v>415413.065</v>
      </c>
      <c r="D23" s="17">
        <f>D24+D34</f>
        <v>403426.719</v>
      </c>
      <c r="E23" s="18">
        <f t="shared" si="0"/>
        <v>97.1145958059841</v>
      </c>
    </row>
    <row r="24" spans="1:5" s="14" customFormat="1" ht="15">
      <c r="A24" s="29" t="s">
        <v>30</v>
      </c>
      <c r="B24" s="24">
        <v>880561.25</v>
      </c>
      <c r="C24" s="24">
        <v>414084.741</v>
      </c>
      <c r="D24" s="24">
        <v>403324.624</v>
      </c>
      <c r="E24" s="19">
        <f t="shared" si="0"/>
        <v>97.40146981170697</v>
      </c>
    </row>
    <row r="25" spans="1:5" s="3" customFormat="1" ht="15">
      <c r="A25" s="12" t="s">
        <v>1</v>
      </c>
      <c r="B25" s="11">
        <v>22699.713</v>
      </c>
      <c r="C25" s="11">
        <v>7257.513</v>
      </c>
      <c r="D25" s="11">
        <v>5860.665</v>
      </c>
      <c r="E25" s="19">
        <f t="shared" si="0"/>
        <v>80.75307615708026</v>
      </c>
    </row>
    <row r="26" spans="1:5" s="3" customFormat="1" ht="15">
      <c r="A26" s="12" t="s">
        <v>26</v>
      </c>
      <c r="B26" s="11">
        <v>4944.224</v>
      </c>
      <c r="C26" s="11">
        <v>1589.414</v>
      </c>
      <c r="D26" s="11">
        <v>1288.466</v>
      </c>
      <c r="E26" s="19">
        <f t="shared" si="0"/>
        <v>81.0654744452987</v>
      </c>
    </row>
    <row r="27" spans="1:5" s="3" customFormat="1" ht="15">
      <c r="A27" s="12" t="s">
        <v>4</v>
      </c>
      <c r="B27" s="11">
        <v>100.175</v>
      </c>
      <c r="C27" s="11">
        <v>60.575</v>
      </c>
      <c r="D27" s="11">
        <v>30.483</v>
      </c>
      <c r="E27" s="19">
        <f t="shared" si="0"/>
        <v>50.32274040445728</v>
      </c>
    </row>
    <row r="28" spans="1:5" s="3" customFormat="1" ht="15">
      <c r="A28" s="12" t="s">
        <v>5</v>
      </c>
      <c r="B28" s="11">
        <v>326.99</v>
      </c>
      <c r="C28" s="11">
        <v>99.493</v>
      </c>
      <c r="D28" s="11">
        <v>86.095</v>
      </c>
      <c r="E28" s="19">
        <f t="shared" si="0"/>
        <v>86.53372599077322</v>
      </c>
    </row>
    <row r="29" spans="1:5" s="3" customFormat="1" ht="15">
      <c r="A29" s="12" t="s">
        <v>28</v>
      </c>
      <c r="B29" s="11">
        <v>1301.5</v>
      </c>
      <c r="C29" s="11">
        <v>711.298</v>
      </c>
      <c r="D29" s="11">
        <v>535.24</v>
      </c>
      <c r="E29" s="19">
        <f t="shared" si="0"/>
        <v>75.24834879333275</v>
      </c>
    </row>
    <row r="30" spans="1:5" s="3" customFormat="1" ht="15">
      <c r="A30" s="12" t="s">
        <v>13</v>
      </c>
      <c r="B30" s="11">
        <f>SUM(B24)-B25-B26-B27-B28-B29</f>
        <v>851188.6479999999</v>
      </c>
      <c r="C30" s="11">
        <f>SUM(C24)-C25-C26-C27-C28-C29</f>
        <v>404366.448</v>
      </c>
      <c r="D30" s="11">
        <f>SUM(D24)-D25-D26-D27-D28-D29</f>
        <v>395523.67500000005</v>
      </c>
      <c r="E30" s="19">
        <f t="shared" si="0"/>
        <v>97.81317835746849</v>
      </c>
    </row>
    <row r="31" spans="1:5" s="3" customFormat="1" ht="15">
      <c r="A31" s="12" t="s">
        <v>18</v>
      </c>
      <c r="B31" s="11">
        <f>SUM(B32:B33)</f>
        <v>822155.5</v>
      </c>
      <c r="C31" s="11">
        <f>SUM(C32:C33)</f>
        <v>396107.441</v>
      </c>
      <c r="D31" s="11">
        <f>SUM(D32:D33)</f>
        <v>391786.725</v>
      </c>
      <c r="E31" s="19">
        <f t="shared" si="0"/>
        <v>98.90920605048669</v>
      </c>
    </row>
    <row r="32" spans="1:5" s="3" customFormat="1" ht="15">
      <c r="A32" s="13" t="s">
        <v>21</v>
      </c>
      <c r="B32" s="11">
        <v>521582.3</v>
      </c>
      <c r="C32" s="11">
        <v>164266.066</v>
      </c>
      <c r="D32" s="65">
        <v>160134.801</v>
      </c>
      <c r="E32" s="19">
        <f t="shared" si="0"/>
        <v>97.48501616882943</v>
      </c>
    </row>
    <row r="33" spans="1:5" s="3" customFormat="1" ht="15">
      <c r="A33" s="13" t="s">
        <v>19</v>
      </c>
      <c r="B33" s="11">
        <v>300573.2</v>
      </c>
      <c r="C33" s="11">
        <v>231841.375</v>
      </c>
      <c r="D33" s="11">
        <v>231651.924</v>
      </c>
      <c r="E33" s="19">
        <f t="shared" si="0"/>
        <v>99.91828421479988</v>
      </c>
    </row>
    <row r="34" spans="1:5" s="3" customFormat="1" ht="15">
      <c r="A34" s="29" t="s">
        <v>14</v>
      </c>
      <c r="B34" s="24">
        <v>4368.324</v>
      </c>
      <c r="C34" s="24">
        <v>1328.324</v>
      </c>
      <c r="D34" s="24">
        <v>102.095</v>
      </c>
      <c r="E34" s="19">
        <f t="shared" si="0"/>
        <v>7.68600130691006</v>
      </c>
    </row>
    <row r="35" spans="1:5" s="2" customFormat="1" ht="14.25">
      <c r="A35" s="16" t="s">
        <v>7</v>
      </c>
      <c r="B35" s="17">
        <f>B36+B41</f>
        <v>125474.829</v>
      </c>
      <c r="C35" s="17">
        <f>C36+C41</f>
        <v>40983.153</v>
      </c>
      <c r="D35" s="17">
        <f>D36+D41</f>
        <v>31246.559</v>
      </c>
      <c r="E35" s="18">
        <f t="shared" si="0"/>
        <v>76.24244771992043</v>
      </c>
    </row>
    <row r="36" spans="1:5" s="14" customFormat="1" ht="15">
      <c r="A36" s="29" t="s">
        <v>30</v>
      </c>
      <c r="B36" s="24">
        <v>119877.4</v>
      </c>
      <c r="C36" s="24">
        <v>39339.653</v>
      </c>
      <c r="D36" s="24">
        <v>31171.525</v>
      </c>
      <c r="E36" s="19">
        <f t="shared" si="0"/>
        <v>79.23690887664922</v>
      </c>
    </row>
    <row r="37" spans="1:5" s="3" customFormat="1" ht="15">
      <c r="A37" s="12" t="s">
        <v>1</v>
      </c>
      <c r="B37" s="11">
        <v>60226.938</v>
      </c>
      <c r="C37" s="11">
        <v>18773.702</v>
      </c>
      <c r="D37" s="11">
        <v>15491.632</v>
      </c>
      <c r="E37" s="19">
        <f aca="true" t="shared" si="1" ref="E37:E71">SUM(D37)/C37*100</f>
        <v>82.51772612561976</v>
      </c>
    </row>
    <row r="38" spans="1:5" s="3" customFormat="1" ht="15">
      <c r="A38" s="12" t="s">
        <v>26</v>
      </c>
      <c r="B38" s="11">
        <v>13249.926</v>
      </c>
      <c r="C38" s="11">
        <v>4224.221</v>
      </c>
      <c r="D38" s="11">
        <v>3470.983</v>
      </c>
      <c r="E38" s="19">
        <f t="shared" si="1"/>
        <v>82.16859392536519</v>
      </c>
    </row>
    <row r="39" spans="1:5" s="3" customFormat="1" ht="15">
      <c r="A39" s="12" t="s">
        <v>28</v>
      </c>
      <c r="B39" s="11">
        <v>6311.124</v>
      </c>
      <c r="C39" s="11">
        <v>3412.881</v>
      </c>
      <c r="D39" s="11">
        <v>2873.533</v>
      </c>
      <c r="E39" s="19">
        <f t="shared" si="1"/>
        <v>84.1966948159048</v>
      </c>
    </row>
    <row r="40" spans="1:5" s="3" customFormat="1" ht="15">
      <c r="A40" s="12" t="s">
        <v>13</v>
      </c>
      <c r="B40" s="11">
        <f>SUM(B36)-B37-B38-B39</f>
        <v>40089.412</v>
      </c>
      <c r="C40" s="11">
        <f>SUM(C36)-C37-C38-C39</f>
        <v>12928.848999999998</v>
      </c>
      <c r="D40" s="11">
        <f>SUM(D36)-D37-D38-D39</f>
        <v>9335.377000000002</v>
      </c>
      <c r="E40" s="19">
        <f t="shared" si="1"/>
        <v>72.20578568130854</v>
      </c>
    </row>
    <row r="41" spans="1:5" s="3" customFormat="1" ht="15">
      <c r="A41" s="29" t="s">
        <v>14</v>
      </c>
      <c r="B41" s="24">
        <v>5597.429</v>
      </c>
      <c r="C41" s="24">
        <v>1643.5</v>
      </c>
      <c r="D41" s="24">
        <v>75.034</v>
      </c>
      <c r="E41" s="19">
        <f t="shared" si="1"/>
        <v>4.5655004563431705</v>
      </c>
    </row>
    <row r="42" spans="1:5" s="2" customFormat="1" ht="14.25">
      <c r="A42" s="16" t="s">
        <v>8</v>
      </c>
      <c r="B42" s="17">
        <f>B43+B48</f>
        <v>90666.807</v>
      </c>
      <c r="C42" s="17">
        <f>C43+C48</f>
        <v>46409.67</v>
      </c>
      <c r="D42" s="17">
        <f>D43+D48</f>
        <v>21163.074</v>
      </c>
      <c r="E42" s="18">
        <f t="shared" si="1"/>
        <v>45.6005698812338</v>
      </c>
    </row>
    <row r="43" spans="1:5" s="14" customFormat="1" ht="15">
      <c r="A43" s="29" t="s">
        <v>30</v>
      </c>
      <c r="B43" s="24">
        <v>72962.3</v>
      </c>
      <c r="C43" s="24">
        <v>29725.163</v>
      </c>
      <c r="D43" s="24">
        <v>20393.234</v>
      </c>
      <c r="E43" s="19">
        <f t="shared" si="1"/>
        <v>68.6059618916135</v>
      </c>
    </row>
    <row r="44" spans="1:5" s="3" customFormat="1" ht="15">
      <c r="A44" s="12" t="s">
        <v>1</v>
      </c>
      <c r="B44" s="11">
        <v>37035.729</v>
      </c>
      <c r="C44" s="11">
        <v>11939.524</v>
      </c>
      <c r="D44" s="11">
        <v>10038.317</v>
      </c>
      <c r="E44" s="19">
        <f t="shared" si="1"/>
        <v>84.07635848799332</v>
      </c>
    </row>
    <row r="45" spans="1:5" s="3" customFormat="1" ht="15">
      <c r="A45" s="12" t="s">
        <v>26</v>
      </c>
      <c r="B45" s="11">
        <v>8151.542</v>
      </c>
      <c r="C45" s="11">
        <v>2623.749</v>
      </c>
      <c r="D45" s="11">
        <v>2192.833</v>
      </c>
      <c r="E45" s="19">
        <f t="shared" si="1"/>
        <v>83.57632532685102</v>
      </c>
    </row>
    <row r="46" spans="1:5" s="3" customFormat="1" ht="15">
      <c r="A46" s="12" t="s">
        <v>28</v>
      </c>
      <c r="B46" s="11">
        <v>5627.013</v>
      </c>
      <c r="C46" s="11">
        <v>2729.75</v>
      </c>
      <c r="D46" s="11">
        <v>2174.487</v>
      </c>
      <c r="E46" s="19">
        <f t="shared" si="1"/>
        <v>79.65883322648595</v>
      </c>
    </row>
    <row r="47" spans="1:5" s="3" customFormat="1" ht="15">
      <c r="A47" s="12" t="s">
        <v>13</v>
      </c>
      <c r="B47" s="11">
        <f>SUM(B43)-B44-B45-B46</f>
        <v>22148.016000000003</v>
      </c>
      <c r="C47" s="11">
        <f>SUM(C43)-C44-C45-C46</f>
        <v>12432.140000000003</v>
      </c>
      <c r="D47" s="11">
        <f>SUM(D43)-D44-D45-D46</f>
        <v>5987.597000000001</v>
      </c>
      <c r="E47" s="19">
        <f t="shared" si="1"/>
        <v>48.162239163973375</v>
      </c>
    </row>
    <row r="48" spans="1:5" s="3" customFormat="1" ht="15">
      <c r="A48" s="29" t="s">
        <v>14</v>
      </c>
      <c r="B48" s="24">
        <v>17704.507</v>
      </c>
      <c r="C48" s="24">
        <v>16684.507</v>
      </c>
      <c r="D48" s="24">
        <v>769.84</v>
      </c>
      <c r="E48" s="19">
        <f t="shared" si="1"/>
        <v>4.614100974035373</v>
      </c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42441.183</v>
      </c>
      <c r="D49" s="17">
        <f>D50+D55</f>
        <v>30309.567</v>
      </c>
      <c r="E49" s="18">
        <f t="shared" si="1"/>
        <v>71.415462193879</v>
      </c>
    </row>
    <row r="50" spans="1:5" s="3" customFormat="1" ht="15">
      <c r="A50" s="29" t="s">
        <v>30</v>
      </c>
      <c r="B50" s="24">
        <v>122801.96</v>
      </c>
      <c r="C50" s="24">
        <v>39129.488</v>
      </c>
      <c r="D50" s="24">
        <v>29645.075</v>
      </c>
      <c r="E50" s="19">
        <f t="shared" si="1"/>
        <v>75.76146920194816</v>
      </c>
    </row>
    <row r="51" spans="1:5" s="3" customFormat="1" ht="15">
      <c r="A51" s="12" t="s">
        <v>1</v>
      </c>
      <c r="B51" s="11">
        <v>81242.746</v>
      </c>
      <c r="C51" s="11">
        <v>24611.239</v>
      </c>
      <c r="D51" s="11">
        <v>19583.641</v>
      </c>
      <c r="E51" s="19">
        <f t="shared" si="1"/>
        <v>79.57194272096581</v>
      </c>
    </row>
    <row r="52" spans="1:5" s="3" customFormat="1" ht="15">
      <c r="A52" s="12" t="s">
        <v>26</v>
      </c>
      <c r="B52" s="11">
        <v>17899.497</v>
      </c>
      <c r="C52" s="11">
        <v>5483.378</v>
      </c>
      <c r="D52" s="11">
        <v>4303.098</v>
      </c>
      <c r="E52" s="19">
        <f t="shared" si="1"/>
        <v>78.47531211599858</v>
      </c>
    </row>
    <row r="53" spans="1:5" s="3" customFormat="1" ht="15">
      <c r="A53" s="12" t="s">
        <v>28</v>
      </c>
      <c r="B53" s="11">
        <v>4844.889</v>
      </c>
      <c r="C53" s="11">
        <v>2561.362</v>
      </c>
      <c r="D53" s="11">
        <v>2082.031</v>
      </c>
      <c r="E53" s="19">
        <f t="shared" si="1"/>
        <v>81.28608919785646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6473.5089999999955</v>
      </c>
      <c r="D54" s="11">
        <f>SUM(D50)-D51-D52-D53</f>
        <v>3676.305000000001</v>
      </c>
      <c r="E54" s="19">
        <f t="shared" si="1"/>
        <v>56.78998824285259</v>
      </c>
    </row>
    <row r="55" spans="1:5" s="3" customFormat="1" ht="15">
      <c r="A55" s="29" t="s">
        <v>14</v>
      </c>
      <c r="B55" s="24">
        <v>13000</v>
      </c>
      <c r="C55" s="24">
        <v>3311.695</v>
      </c>
      <c r="D55" s="24">
        <v>664.492</v>
      </c>
      <c r="E55" s="19">
        <f t="shared" si="1"/>
        <v>20.06501202556395</v>
      </c>
    </row>
    <row r="56" spans="1:5" s="3" customFormat="1" ht="14.25" customHeight="1">
      <c r="A56" s="20" t="s">
        <v>9</v>
      </c>
      <c r="B56" s="21">
        <f>B57+B60</f>
        <v>342256.793</v>
      </c>
      <c r="C56" s="21">
        <f>C57+C60</f>
        <v>118852.41500000001</v>
      </c>
      <c r="D56" s="67">
        <f>D57+D60</f>
        <v>39886.514</v>
      </c>
      <c r="E56" s="18">
        <f t="shared" si="1"/>
        <v>33.55970007004065</v>
      </c>
    </row>
    <row r="57" spans="1:5" s="3" customFormat="1" ht="14.25" customHeight="1">
      <c r="A57" s="29" t="s">
        <v>30</v>
      </c>
      <c r="B57" s="24">
        <v>204146.404</v>
      </c>
      <c r="C57" s="24">
        <v>73864.346</v>
      </c>
      <c r="D57" s="24">
        <v>31588.377</v>
      </c>
      <c r="E57" s="19">
        <f t="shared" si="1"/>
        <v>42.765391844124636</v>
      </c>
    </row>
    <row r="58" spans="1:5" s="3" customFormat="1" ht="15">
      <c r="A58" s="12" t="s">
        <v>28</v>
      </c>
      <c r="B58" s="11">
        <v>26401.623</v>
      </c>
      <c r="C58" s="11">
        <v>12364.7</v>
      </c>
      <c r="D58" s="11">
        <v>10666.339</v>
      </c>
      <c r="E58" s="19">
        <f t="shared" si="1"/>
        <v>86.26443827994208</v>
      </c>
    </row>
    <row r="59" spans="1:5" s="3" customFormat="1" ht="15">
      <c r="A59" s="12" t="s">
        <v>13</v>
      </c>
      <c r="B59" s="11">
        <f>SUM(B57)-B58</f>
        <v>177744.78100000002</v>
      </c>
      <c r="C59" s="11">
        <f>SUM(C57)-C58</f>
        <v>61499.64600000001</v>
      </c>
      <c r="D59" s="11">
        <f>SUM(D57)-D58</f>
        <v>20922.038</v>
      </c>
      <c r="E59" s="19">
        <f t="shared" si="1"/>
        <v>34.01976980485383</v>
      </c>
    </row>
    <row r="60" spans="1:5" s="3" customFormat="1" ht="15">
      <c r="A60" s="29" t="s">
        <v>14</v>
      </c>
      <c r="B60" s="24">
        <f>135110.389+3000</f>
        <v>138110.389</v>
      </c>
      <c r="C60" s="24">
        <f>44298.069+690</f>
        <v>44988.069</v>
      </c>
      <c r="D60" s="24">
        <v>8298.137</v>
      </c>
      <c r="E60" s="19">
        <f t="shared" si="1"/>
        <v>18.44519488044708</v>
      </c>
    </row>
    <row r="61" spans="1:5" s="3" customFormat="1" ht="17.25" customHeight="1">
      <c r="A61" s="20" t="s">
        <v>66</v>
      </c>
      <c r="B61" s="21">
        <f>SUM(B62)</f>
        <v>127014.104</v>
      </c>
      <c r="C61" s="21">
        <f>SUM(C62)</f>
        <v>50212.438</v>
      </c>
      <c r="D61" s="21">
        <f>SUM(D62)</f>
        <v>2167.53</v>
      </c>
      <c r="E61" s="18">
        <f t="shared" si="1"/>
        <v>4.316719295725095</v>
      </c>
    </row>
    <row r="62" spans="1:5" s="3" customFormat="1" ht="15">
      <c r="A62" s="29" t="s">
        <v>14</v>
      </c>
      <c r="B62" s="24">
        <v>127014.104</v>
      </c>
      <c r="C62" s="24">
        <v>50212.438</v>
      </c>
      <c r="D62" s="24">
        <v>2167.53</v>
      </c>
      <c r="E62" s="19">
        <f t="shared" si="1"/>
        <v>4.316719295725095</v>
      </c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45384.292</v>
      </c>
      <c r="D63" s="21">
        <f>SUM(D64:D65)</f>
        <v>25191.344</v>
      </c>
      <c r="E63" s="18">
        <f t="shared" si="1"/>
        <v>55.506746695530694</v>
      </c>
    </row>
    <row r="64" spans="1:5" s="3" customFormat="1" ht="15">
      <c r="A64" s="29" t="s">
        <v>13</v>
      </c>
      <c r="B64" s="24">
        <f>34247.315+57200</f>
        <v>91447.315</v>
      </c>
      <c r="C64" s="24">
        <v>32771.8</v>
      </c>
      <c r="D64" s="24">
        <v>21648.845</v>
      </c>
      <c r="E64" s="19">
        <f t="shared" si="1"/>
        <v>66.05937116667378</v>
      </c>
    </row>
    <row r="65" spans="1:5" s="3" customFormat="1" ht="15">
      <c r="A65" s="29" t="s">
        <v>14</v>
      </c>
      <c r="B65" s="24">
        <v>57664.229</v>
      </c>
      <c r="C65" s="24">
        <v>12612.492</v>
      </c>
      <c r="D65" s="24">
        <v>3542.499</v>
      </c>
      <c r="E65" s="19">
        <f t="shared" si="1"/>
        <v>28.087224951262602</v>
      </c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700</v>
      </c>
      <c r="D66" s="21">
        <f>SUM(D67:D67)</f>
        <v>700</v>
      </c>
      <c r="E66" s="19"/>
    </row>
    <row r="67" spans="1:5" s="3" customFormat="1" ht="15">
      <c r="A67" s="29" t="s">
        <v>14</v>
      </c>
      <c r="B67" s="24">
        <v>1000</v>
      </c>
      <c r="C67" s="24">
        <v>700</v>
      </c>
      <c r="D67" s="24">
        <v>700</v>
      </c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3722.47</v>
      </c>
      <c r="D68" s="17">
        <f>SUM(D69)+D72</f>
        <v>155.236</v>
      </c>
      <c r="E68" s="18">
        <f t="shared" si="1"/>
        <v>4.170241801814386</v>
      </c>
    </row>
    <row r="69" spans="1:5" s="3" customFormat="1" ht="15">
      <c r="A69" s="29" t="s">
        <v>30</v>
      </c>
      <c r="B69" s="24">
        <v>8670</v>
      </c>
      <c r="C69" s="24">
        <v>3722.47</v>
      </c>
      <c r="D69" s="24">
        <v>155.236</v>
      </c>
      <c r="E69" s="19">
        <f t="shared" si="1"/>
        <v>4.170241801814386</v>
      </c>
    </row>
    <row r="70" spans="1:5" s="3" customFormat="1" ht="15">
      <c r="A70" s="12" t="s">
        <v>28</v>
      </c>
      <c r="B70" s="11">
        <v>19</v>
      </c>
      <c r="C70" s="11">
        <v>18.9</v>
      </c>
      <c r="D70" s="11">
        <v>6.464</v>
      </c>
      <c r="E70" s="19">
        <f t="shared" si="1"/>
        <v>34.2010582010582</v>
      </c>
    </row>
    <row r="71" spans="1:5" s="3" customFormat="1" ht="15">
      <c r="A71" s="12" t="s">
        <v>13</v>
      </c>
      <c r="B71" s="11">
        <f>SUM(B69)-B70</f>
        <v>8651</v>
      </c>
      <c r="C71" s="11">
        <f>SUM(C69)-C70</f>
        <v>3703.5699999999997</v>
      </c>
      <c r="D71" s="11">
        <f>SUM(D69)-D70</f>
        <v>148.772</v>
      </c>
      <c r="E71" s="18">
        <f t="shared" si="1"/>
        <v>4.01698901330338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989.8</v>
      </c>
      <c r="D73" s="17"/>
      <c r="E73" s="19">
        <f>SUM(D73)/C73*100</f>
        <v>0</v>
      </c>
    </row>
    <row r="74" spans="1:5" s="2" customFormat="1" ht="15">
      <c r="A74" s="22" t="s">
        <v>12</v>
      </c>
      <c r="B74" s="17">
        <v>53836.8</v>
      </c>
      <c r="C74" s="17">
        <v>17945.6</v>
      </c>
      <c r="D74" s="72">
        <v>14954.667</v>
      </c>
      <c r="E74" s="18">
        <f>SUM(D74)/C74*100</f>
        <v>83.33333519079886</v>
      </c>
    </row>
    <row r="75" spans="1:5" s="2" customFormat="1" ht="15">
      <c r="A75" s="16" t="s">
        <v>17</v>
      </c>
      <c r="B75" s="17">
        <f>SUM(B76)+B80</f>
        <v>97954.453</v>
      </c>
      <c r="C75" s="17">
        <f>SUM(C76)+C80</f>
        <v>6854.4580000000005</v>
      </c>
      <c r="D75" s="17">
        <f>SUM(D76)+D80</f>
        <v>831.5204000000002</v>
      </c>
      <c r="E75" s="19">
        <f>SUM(D75)/C75*100</f>
        <v>12.131088993469653</v>
      </c>
    </row>
    <row r="76" spans="1:5" s="2" customFormat="1" ht="15">
      <c r="A76" s="29" t="s">
        <v>30</v>
      </c>
      <c r="B76" s="24">
        <v>19356.302</v>
      </c>
      <c r="C76" s="24">
        <v>6007.707</v>
      </c>
      <c r="D76" s="24">
        <f>210.417+63.868+1042.804-911.141+51.634+31.39+0.988+46.3194-0.125+113.684+107.385+41.061+33.236</f>
        <v>831.5204000000002</v>
      </c>
      <c r="E76" s="18">
        <f>SUM(D76)/C76*100</f>
        <v>13.840894704085937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19356.302</v>
      </c>
      <c r="C79" s="11">
        <f>SUM(C76)-C77-C78</f>
        <v>6007.707</v>
      </c>
      <c r="D79" s="11">
        <f>SUM(D76)-D77-D78</f>
        <v>831.5204000000002</v>
      </c>
      <c r="E79" s="19">
        <f aca="true" t="shared" si="2" ref="E79:E90">SUM(D79)/C79*100</f>
        <v>13.840894704085937</v>
      </c>
    </row>
    <row r="80" spans="1:5" s="3" customFormat="1" ht="15">
      <c r="A80" s="29" t="s">
        <v>14</v>
      </c>
      <c r="B80" s="24">
        <f>78448.151+150</f>
        <v>78598.151</v>
      </c>
      <c r="C80" s="24">
        <f>771.751+75</f>
        <v>846.751</v>
      </c>
      <c r="D80" s="24"/>
      <c r="E80" s="19">
        <f t="shared" si="2"/>
        <v>0</v>
      </c>
    </row>
    <row r="81" spans="1:5" s="3" customFormat="1" ht="27">
      <c r="A81" s="25" t="s">
        <v>22</v>
      </c>
      <c r="B81" s="68">
        <f>23000+777.24</f>
        <v>23777.24</v>
      </c>
      <c r="C81" s="68">
        <v>7191.375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3608908.4139999994</v>
      </c>
      <c r="C82" s="69">
        <f>C5+C14+C23+C35+C42+C49+C56+C61+C63+C66+C68+C73+C74+C75+C81</f>
        <v>1332634.6480000003</v>
      </c>
      <c r="D82" s="27">
        <f>D5+D14+D23+D35+D42+D49+D56+D61+D63+D66+D68+D73+D74+D75+D81</f>
        <v>993248.9324000003</v>
      </c>
      <c r="E82" s="70">
        <f t="shared" si="2"/>
        <v>74.53272612194607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3077847.9299999997</v>
      </c>
      <c r="C83" s="27">
        <f>C6+C15+C24+C36+C43+C50+C57+C64+C69+C76+C74</f>
        <v>1161287.222</v>
      </c>
      <c r="D83" s="27">
        <f>D6+D15+D24+D36+D43+D50+D57+D64+D69+D76+D74</f>
        <v>970651.0764000001</v>
      </c>
      <c r="E83" s="70">
        <f t="shared" si="2"/>
        <v>83.58406585481228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268859.425</v>
      </c>
      <c r="D84" s="21">
        <f t="shared" si="3"/>
        <v>223169.38800000004</v>
      </c>
      <c r="E84" s="18">
        <f t="shared" si="2"/>
        <v>83.00597533450801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59820.97499999999</v>
      </c>
      <c r="D85" s="21">
        <f t="shared" si="3"/>
        <v>49625.358</v>
      </c>
      <c r="E85" s="18">
        <f t="shared" si="2"/>
        <v>82.956451311601</v>
      </c>
    </row>
    <row r="86" spans="1:5" ht="15">
      <c r="A86" s="28" t="s">
        <v>2</v>
      </c>
      <c r="B86" s="21">
        <f>B70+B11+B20+B29+B39+B46+B53+B58</f>
        <v>128476.546</v>
      </c>
      <c r="C86" s="21">
        <f>C70+C11+C20+C29+C39+C46+C53+C58</f>
        <v>68459.22300000001</v>
      </c>
      <c r="D86" s="21">
        <f>D70+D11+D20+D29+D39+D46+D53+D58</f>
        <v>60851.512</v>
      </c>
      <c r="E86" s="18">
        <f t="shared" si="2"/>
        <v>88.8872372974493</v>
      </c>
    </row>
    <row r="87" spans="1:5" ht="15">
      <c r="A87" s="28" t="s">
        <v>13</v>
      </c>
      <c r="B87" s="21">
        <f>B83-B84-B85-B86</f>
        <v>1894627.3859999997</v>
      </c>
      <c r="C87" s="21">
        <f>C83-C84-C85-C86</f>
        <v>764147.599</v>
      </c>
      <c r="D87" s="21">
        <f>D83-D84-D85-D86</f>
        <v>637004.8184000001</v>
      </c>
      <c r="E87" s="18">
        <f t="shared" si="2"/>
        <v>83.36148922454444</v>
      </c>
    </row>
    <row r="88" spans="1:5" ht="20.25" customHeight="1">
      <c r="A88" s="16" t="s">
        <v>14</v>
      </c>
      <c r="B88" s="17">
        <f>B13+B22+B41+B34+B55+B60+B62+B65+B67+B72+B80+B48</f>
        <v>504693.44399999996</v>
      </c>
      <c r="C88" s="17">
        <f>C13+C22+C41+C34+C55+C60+C62+C65+C67+C72+C80+C48</f>
        <v>163166.251</v>
      </c>
      <c r="D88" s="17">
        <f>D13+D22+D41+D34+D55+D60+D62+D65+D67+D72+D80+D48</f>
        <v>22597.856</v>
      </c>
      <c r="E88" s="18">
        <f t="shared" si="2"/>
        <v>13.849589520813346</v>
      </c>
    </row>
    <row r="89" spans="1:5" ht="15">
      <c r="A89" s="16" t="s">
        <v>23</v>
      </c>
      <c r="B89" s="17">
        <f>SUM(B81)</f>
        <v>23777.24</v>
      </c>
      <c r="C89" s="17">
        <f>SUM(C81)</f>
        <v>7191.375</v>
      </c>
      <c r="D89" s="17">
        <f>SUM(D81)</f>
        <v>0</v>
      </c>
      <c r="E89" s="18">
        <f t="shared" si="2"/>
        <v>0</v>
      </c>
    </row>
    <row r="90" spans="1:5" ht="15">
      <c r="A90" s="16" t="s">
        <v>29</v>
      </c>
      <c r="B90" s="17">
        <f>SUM(B73)</f>
        <v>2589.8</v>
      </c>
      <c r="C90" s="17">
        <f>SUM(C73)</f>
        <v>989.8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B5" sqref="B5:E90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80" t="s">
        <v>68</v>
      </c>
      <c r="B1" s="80"/>
      <c r="C1" s="80"/>
      <c r="D1" s="80"/>
      <c r="E1" s="80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1"/>
      <c r="B3" s="78" t="s">
        <v>64</v>
      </c>
      <c r="C3" s="78" t="s">
        <v>71</v>
      </c>
      <c r="D3" s="78" t="s">
        <v>73</v>
      </c>
      <c r="E3" s="78" t="s">
        <v>62</v>
      </c>
    </row>
    <row r="4" spans="1:5" s="30" customFormat="1" ht="114" customHeight="1">
      <c r="A4" s="82"/>
      <c r="B4" s="79"/>
      <c r="C4" s="79"/>
      <c r="D4" s="79"/>
      <c r="E4" s="79"/>
    </row>
    <row r="5" spans="1:5" s="34" customFormat="1" ht="14.25">
      <c r="A5" s="33" t="s">
        <v>32</v>
      </c>
      <c r="B5" s="17">
        <f>B6+B13</f>
        <v>1069656.021</v>
      </c>
      <c r="C5" s="17">
        <f>C6+C13</f>
        <v>361426.162</v>
      </c>
      <c r="D5" s="17">
        <f>D6+D13</f>
        <v>284587.058</v>
      </c>
      <c r="E5" s="18">
        <f>SUM(D5)/C5*100</f>
        <v>78.74002712620455</v>
      </c>
    </row>
    <row r="6" spans="1:5" s="36" customFormat="1" ht="15">
      <c r="A6" s="35" t="s">
        <v>33</v>
      </c>
      <c r="B6" s="24">
        <v>1016838.999</v>
      </c>
      <c r="C6" s="24">
        <v>337839.38</v>
      </c>
      <c r="D6" s="66">
        <v>279896.707</v>
      </c>
      <c r="E6" s="19">
        <f aca="true" t="shared" si="0" ref="E6:E69">SUM(D6)/C6*100</f>
        <v>82.84904708266987</v>
      </c>
    </row>
    <row r="7" spans="1:5" s="36" customFormat="1" ht="15">
      <c r="A7" s="37" t="s">
        <v>34</v>
      </c>
      <c r="B7" s="11">
        <v>663355.479</v>
      </c>
      <c r="C7" s="11">
        <v>206277.447</v>
      </c>
      <c r="D7" s="11">
        <v>172195.133</v>
      </c>
      <c r="E7" s="19">
        <f t="shared" si="0"/>
        <v>83.47744045911138</v>
      </c>
    </row>
    <row r="8" spans="1:5" s="36" customFormat="1" ht="15">
      <c r="A8" s="37" t="s">
        <v>35</v>
      </c>
      <c r="B8" s="11">
        <v>145938.204</v>
      </c>
      <c r="C8" s="11">
        <v>45900.213</v>
      </c>
      <c r="D8" s="11">
        <v>38369.978</v>
      </c>
      <c r="E8" s="19">
        <f t="shared" si="0"/>
        <v>83.59433539012117</v>
      </c>
    </row>
    <row r="9" spans="1:5" s="36" customFormat="1" ht="15">
      <c r="A9" s="37" t="s">
        <v>36</v>
      </c>
      <c r="B9" s="11">
        <v>187.729</v>
      </c>
      <c r="C9" s="11">
        <v>19.025</v>
      </c>
      <c r="D9" s="11">
        <v>15.891</v>
      </c>
      <c r="E9" s="19">
        <f t="shared" si="0"/>
        <v>83.52693823915901</v>
      </c>
    </row>
    <row r="10" spans="1:5" s="36" customFormat="1" ht="15">
      <c r="A10" s="37" t="s">
        <v>37</v>
      </c>
      <c r="B10" s="11">
        <v>57191.792</v>
      </c>
      <c r="C10" s="11">
        <v>16676.281</v>
      </c>
      <c r="D10" s="11">
        <v>13334.401</v>
      </c>
      <c r="E10" s="19">
        <f t="shared" si="0"/>
        <v>79.96028011281413</v>
      </c>
    </row>
    <row r="11" spans="1:5" s="36" customFormat="1" ht="30">
      <c r="A11" s="37" t="s">
        <v>38</v>
      </c>
      <c r="B11" s="11">
        <v>83971.397</v>
      </c>
      <c r="C11" s="11">
        <v>46660.332</v>
      </c>
      <c r="D11" s="11">
        <v>42513.418</v>
      </c>
      <c r="E11" s="19">
        <f t="shared" si="0"/>
        <v>91.11254930633584</v>
      </c>
    </row>
    <row r="12" spans="1:5" s="36" customFormat="1" ht="15">
      <c r="A12" s="37" t="s">
        <v>39</v>
      </c>
      <c r="B12" s="11">
        <f>SUM(B6)-B7-B8-B9-B10-B11</f>
        <v>66194.39799999993</v>
      </c>
      <c r="C12" s="11">
        <f>SUM(C6)-C7-C8-C9-C10-C11</f>
        <v>22306.082000000017</v>
      </c>
      <c r="D12" s="11">
        <f>SUM(D6)-D7-D8-D9-D10-D11</f>
        <v>13467.885999999991</v>
      </c>
      <c r="E12" s="19">
        <f t="shared" si="0"/>
        <v>60.377640501814625</v>
      </c>
    </row>
    <row r="13" spans="1:5" s="36" customFormat="1" ht="15">
      <c r="A13" s="35" t="s">
        <v>40</v>
      </c>
      <c r="B13" s="24">
        <v>52817.022</v>
      </c>
      <c r="C13" s="24">
        <v>23586.782</v>
      </c>
      <c r="D13" s="24">
        <v>4690.351</v>
      </c>
      <c r="E13" s="19">
        <f t="shared" si="0"/>
        <v>19.88550621275933</v>
      </c>
    </row>
    <row r="14" spans="1:5" s="34" customFormat="1" ht="14.25">
      <c r="A14" s="33" t="s">
        <v>41</v>
      </c>
      <c r="B14" s="17">
        <f>B15+B22</f>
        <v>496138.489</v>
      </c>
      <c r="C14" s="17">
        <f>C15+C22</f>
        <v>174108.567</v>
      </c>
      <c r="D14" s="17">
        <f>D15+D22</f>
        <v>138629.144</v>
      </c>
      <c r="E14" s="18">
        <f t="shared" si="0"/>
        <v>79.62224167866478</v>
      </c>
    </row>
    <row r="15" spans="1:5" s="36" customFormat="1" ht="15">
      <c r="A15" s="35" t="s">
        <v>42</v>
      </c>
      <c r="B15" s="24">
        <f>458223.7+29125.5</f>
        <v>487349.2</v>
      </c>
      <c r="C15" s="24">
        <f>157148.374+9708.5</f>
        <v>166856.874</v>
      </c>
      <c r="D15" s="24">
        <f>128546.328+8494.938</f>
        <v>137041.266</v>
      </c>
      <c r="E15" s="19">
        <f t="shared" si="0"/>
        <v>82.1310280570161</v>
      </c>
    </row>
    <row r="16" spans="1:5" s="36" customFormat="1" ht="15">
      <c r="A16" s="37" t="s">
        <v>34</v>
      </c>
      <c r="B16" s="11"/>
      <c r="C16" s="11"/>
      <c r="D16" s="11"/>
      <c r="E16" s="19"/>
    </row>
    <row r="17" spans="1:5" s="36" customFormat="1" ht="15">
      <c r="A17" s="37" t="s">
        <v>35</v>
      </c>
      <c r="B17" s="11"/>
      <c r="C17" s="11"/>
      <c r="D17" s="11"/>
      <c r="E17" s="19"/>
    </row>
    <row r="18" spans="1:5" s="36" customFormat="1" ht="15">
      <c r="A18" s="37" t="s">
        <v>36</v>
      </c>
      <c r="B18" s="11"/>
      <c r="C18" s="11"/>
      <c r="D18" s="11"/>
      <c r="E18" s="19"/>
    </row>
    <row r="19" spans="1:5" s="36" customFormat="1" ht="15">
      <c r="A19" s="37" t="s">
        <v>37</v>
      </c>
      <c r="B19" s="11"/>
      <c r="C19" s="11"/>
      <c r="D19" s="11"/>
      <c r="E19" s="19"/>
    </row>
    <row r="20" spans="1:5" s="36" customFormat="1" ht="30">
      <c r="A20" s="37" t="s">
        <v>38</v>
      </c>
      <c r="B20" s="11"/>
      <c r="C20" s="11"/>
      <c r="D20" s="11"/>
      <c r="E20" s="19"/>
    </row>
    <row r="21" spans="1:5" s="36" customFormat="1" ht="15">
      <c r="A21" s="37" t="s">
        <v>39</v>
      </c>
      <c r="B21" s="11">
        <f>SUM(B15)-B16-B17-B18-B19-B20</f>
        <v>487349.2</v>
      </c>
      <c r="C21" s="11">
        <f>SUM(C15)-C16-C17-C18-C19-C20</f>
        <v>166856.874</v>
      </c>
      <c r="D21" s="11">
        <f>SUM(D15)-D16-D17-D18-D19-D20</f>
        <v>137041.266</v>
      </c>
      <c r="E21" s="19">
        <f t="shared" si="0"/>
        <v>82.1310280570161</v>
      </c>
    </row>
    <row r="22" spans="1:5" s="36" customFormat="1" ht="15">
      <c r="A22" s="35" t="s">
        <v>40</v>
      </c>
      <c r="B22" s="24">
        <v>8789.289</v>
      </c>
      <c r="C22" s="24">
        <v>7251.693</v>
      </c>
      <c r="D22" s="24">
        <v>1587.878</v>
      </c>
      <c r="E22" s="19">
        <f t="shared" si="0"/>
        <v>21.896652271407515</v>
      </c>
    </row>
    <row r="23" spans="1:5" s="34" customFormat="1" ht="28.5">
      <c r="A23" s="33" t="s">
        <v>57</v>
      </c>
      <c r="B23" s="17">
        <f>B24+B34</f>
        <v>884929.574</v>
      </c>
      <c r="C23" s="17">
        <f>C24+C34</f>
        <v>415413.065</v>
      </c>
      <c r="D23" s="17">
        <f>D24+D34</f>
        <v>403426.719</v>
      </c>
      <c r="E23" s="18">
        <f t="shared" si="0"/>
        <v>97.1145958059841</v>
      </c>
    </row>
    <row r="24" spans="1:5" s="36" customFormat="1" ht="15">
      <c r="A24" s="35" t="s">
        <v>42</v>
      </c>
      <c r="B24" s="24">
        <v>880561.25</v>
      </c>
      <c r="C24" s="24">
        <v>414084.741</v>
      </c>
      <c r="D24" s="24">
        <v>403324.624</v>
      </c>
      <c r="E24" s="19">
        <f t="shared" si="0"/>
        <v>97.40146981170697</v>
      </c>
    </row>
    <row r="25" spans="1:5" s="36" customFormat="1" ht="15">
      <c r="A25" s="37" t="s">
        <v>34</v>
      </c>
      <c r="B25" s="11">
        <v>22699.713</v>
      </c>
      <c r="C25" s="11">
        <v>7257.513</v>
      </c>
      <c r="D25" s="11">
        <v>5860.665</v>
      </c>
      <c r="E25" s="19">
        <f t="shared" si="0"/>
        <v>80.75307615708026</v>
      </c>
    </row>
    <row r="26" spans="1:5" s="36" customFormat="1" ht="15">
      <c r="A26" s="37" t="s">
        <v>35</v>
      </c>
      <c r="B26" s="11">
        <v>4944.224</v>
      </c>
      <c r="C26" s="11">
        <v>1589.414</v>
      </c>
      <c r="D26" s="11">
        <v>1288.466</v>
      </c>
      <c r="E26" s="19">
        <f t="shared" si="0"/>
        <v>81.0654744452987</v>
      </c>
    </row>
    <row r="27" spans="1:5" s="36" customFormat="1" ht="15">
      <c r="A27" s="37" t="s">
        <v>36</v>
      </c>
      <c r="B27" s="11">
        <v>100.175</v>
      </c>
      <c r="C27" s="11">
        <v>60.575</v>
      </c>
      <c r="D27" s="11">
        <v>30.483</v>
      </c>
      <c r="E27" s="19">
        <f t="shared" si="0"/>
        <v>50.32274040445728</v>
      </c>
    </row>
    <row r="28" spans="1:5" s="36" customFormat="1" ht="15">
      <c r="A28" s="37" t="s">
        <v>37</v>
      </c>
      <c r="B28" s="11">
        <v>326.99</v>
      </c>
      <c r="C28" s="11">
        <v>99.493</v>
      </c>
      <c r="D28" s="11">
        <v>86.095</v>
      </c>
      <c r="E28" s="19">
        <f t="shared" si="0"/>
        <v>86.53372599077322</v>
      </c>
    </row>
    <row r="29" spans="1:5" s="36" customFormat="1" ht="30">
      <c r="A29" s="37" t="s">
        <v>38</v>
      </c>
      <c r="B29" s="11">
        <v>1301.5</v>
      </c>
      <c r="C29" s="11">
        <v>711.298</v>
      </c>
      <c r="D29" s="11">
        <v>535.24</v>
      </c>
      <c r="E29" s="19">
        <f t="shared" si="0"/>
        <v>75.24834879333275</v>
      </c>
    </row>
    <row r="30" spans="1:5" s="36" customFormat="1" ht="15">
      <c r="A30" s="37" t="s">
        <v>39</v>
      </c>
      <c r="B30" s="11">
        <f>SUM(B24)-B25-B26-B27-B28-B29</f>
        <v>851188.6479999999</v>
      </c>
      <c r="C30" s="11">
        <f>SUM(C24)-C25-C26-C27-C28-C29</f>
        <v>404366.448</v>
      </c>
      <c r="D30" s="11">
        <f>SUM(D24)-D25-D26-D27-D28-D29</f>
        <v>395523.67500000005</v>
      </c>
      <c r="E30" s="19">
        <f t="shared" si="0"/>
        <v>97.81317835746849</v>
      </c>
    </row>
    <row r="31" spans="1:5" s="36" customFormat="1" ht="15">
      <c r="A31" s="37" t="s">
        <v>43</v>
      </c>
      <c r="B31" s="11">
        <f>SUM(B32:B33)</f>
        <v>822155.5</v>
      </c>
      <c r="C31" s="11">
        <f>SUM(C32:C33)</f>
        <v>396107.441</v>
      </c>
      <c r="D31" s="11">
        <f>SUM(D32:D33)</f>
        <v>391786.725</v>
      </c>
      <c r="E31" s="19">
        <f t="shared" si="0"/>
        <v>98.90920605048669</v>
      </c>
    </row>
    <row r="32" spans="1:5" s="36" customFormat="1" ht="30">
      <c r="A32" s="38" t="s">
        <v>61</v>
      </c>
      <c r="B32" s="11">
        <v>521582.3</v>
      </c>
      <c r="C32" s="11">
        <v>164266.066</v>
      </c>
      <c r="D32" s="65">
        <v>160134.801</v>
      </c>
      <c r="E32" s="19">
        <f t="shared" si="0"/>
        <v>97.48501616882943</v>
      </c>
    </row>
    <row r="33" spans="1:5" s="36" customFormat="1" ht="15">
      <c r="A33" s="38" t="s">
        <v>58</v>
      </c>
      <c r="B33" s="11">
        <v>300573.2</v>
      </c>
      <c r="C33" s="11">
        <v>231841.375</v>
      </c>
      <c r="D33" s="11">
        <v>231651.924</v>
      </c>
      <c r="E33" s="19">
        <f t="shared" si="0"/>
        <v>99.91828421479988</v>
      </c>
    </row>
    <row r="34" spans="1:5" s="36" customFormat="1" ht="15">
      <c r="A34" s="35" t="s">
        <v>40</v>
      </c>
      <c r="B34" s="24">
        <v>4368.324</v>
      </c>
      <c r="C34" s="24">
        <v>1328.324</v>
      </c>
      <c r="D34" s="24">
        <v>102.095</v>
      </c>
      <c r="E34" s="19">
        <f t="shared" si="0"/>
        <v>7.68600130691006</v>
      </c>
    </row>
    <row r="35" spans="1:5" s="34" customFormat="1" ht="14.25">
      <c r="A35" s="33" t="s">
        <v>59</v>
      </c>
      <c r="B35" s="17">
        <f>B36+B41</f>
        <v>125474.829</v>
      </c>
      <c r="C35" s="17">
        <f>C36+C41</f>
        <v>40983.153</v>
      </c>
      <c r="D35" s="17">
        <f>D36+D41</f>
        <v>31246.559</v>
      </c>
      <c r="E35" s="18">
        <f t="shared" si="0"/>
        <v>76.24244771992043</v>
      </c>
    </row>
    <row r="36" spans="1:5" s="36" customFormat="1" ht="15">
      <c r="A36" s="35" t="s">
        <v>42</v>
      </c>
      <c r="B36" s="24">
        <v>119877.4</v>
      </c>
      <c r="C36" s="24">
        <v>39339.653</v>
      </c>
      <c r="D36" s="24">
        <v>31171.525</v>
      </c>
      <c r="E36" s="19">
        <f t="shared" si="0"/>
        <v>79.23690887664922</v>
      </c>
    </row>
    <row r="37" spans="1:5" s="36" customFormat="1" ht="15">
      <c r="A37" s="37" t="s">
        <v>34</v>
      </c>
      <c r="B37" s="11">
        <v>60226.938</v>
      </c>
      <c r="C37" s="11">
        <v>18773.702</v>
      </c>
      <c r="D37" s="11">
        <v>15491.632</v>
      </c>
      <c r="E37" s="19">
        <f t="shared" si="0"/>
        <v>82.51772612561976</v>
      </c>
    </row>
    <row r="38" spans="1:5" s="36" customFormat="1" ht="15">
      <c r="A38" s="37" t="s">
        <v>35</v>
      </c>
      <c r="B38" s="11">
        <v>13249.926</v>
      </c>
      <c r="C38" s="11">
        <v>4224.221</v>
      </c>
      <c r="D38" s="11">
        <v>3470.983</v>
      </c>
      <c r="E38" s="19">
        <f t="shared" si="0"/>
        <v>82.16859392536519</v>
      </c>
    </row>
    <row r="39" spans="1:5" s="36" customFormat="1" ht="30">
      <c r="A39" s="37" t="s">
        <v>38</v>
      </c>
      <c r="B39" s="11">
        <v>6311.124</v>
      </c>
      <c r="C39" s="11">
        <v>3412.881</v>
      </c>
      <c r="D39" s="11">
        <v>2873.533</v>
      </c>
      <c r="E39" s="19">
        <f t="shared" si="0"/>
        <v>84.1966948159048</v>
      </c>
    </row>
    <row r="40" spans="1:5" s="36" customFormat="1" ht="15">
      <c r="A40" s="37" t="s">
        <v>39</v>
      </c>
      <c r="B40" s="11">
        <f>SUM(B36)-B37-B38-B39</f>
        <v>40089.412</v>
      </c>
      <c r="C40" s="11">
        <f>SUM(C36)-C37-C38-C39</f>
        <v>12928.848999999998</v>
      </c>
      <c r="D40" s="11">
        <f>SUM(D36)-D37-D38-D39</f>
        <v>9335.377000000002</v>
      </c>
      <c r="E40" s="19">
        <f t="shared" si="0"/>
        <v>72.20578568130854</v>
      </c>
    </row>
    <row r="41" spans="1:5" s="36" customFormat="1" ht="15">
      <c r="A41" s="35" t="s">
        <v>40</v>
      </c>
      <c r="B41" s="24">
        <v>5597.429</v>
      </c>
      <c r="C41" s="24">
        <v>1643.5</v>
      </c>
      <c r="D41" s="24">
        <v>75.034</v>
      </c>
      <c r="E41" s="19">
        <f t="shared" si="0"/>
        <v>4.5655004563431705</v>
      </c>
    </row>
    <row r="42" spans="1:5" s="34" customFormat="1" ht="14.25">
      <c r="A42" s="33" t="s">
        <v>60</v>
      </c>
      <c r="B42" s="17">
        <f>B43+B48</f>
        <v>90666.807</v>
      </c>
      <c r="C42" s="17">
        <f>C43+C48</f>
        <v>46409.67</v>
      </c>
      <c r="D42" s="17">
        <f>D43+D48</f>
        <v>21163.074</v>
      </c>
      <c r="E42" s="18">
        <f t="shared" si="0"/>
        <v>45.6005698812338</v>
      </c>
    </row>
    <row r="43" spans="1:5" s="36" customFormat="1" ht="15">
      <c r="A43" s="35" t="s">
        <v>42</v>
      </c>
      <c r="B43" s="24">
        <v>72962.3</v>
      </c>
      <c r="C43" s="24">
        <v>29725.163</v>
      </c>
      <c r="D43" s="24">
        <v>20393.234</v>
      </c>
      <c r="E43" s="19">
        <f t="shared" si="0"/>
        <v>68.6059618916135</v>
      </c>
    </row>
    <row r="44" spans="1:5" s="36" customFormat="1" ht="15">
      <c r="A44" s="37" t="s">
        <v>34</v>
      </c>
      <c r="B44" s="11">
        <v>37035.729</v>
      </c>
      <c r="C44" s="11">
        <v>11939.524</v>
      </c>
      <c r="D44" s="11">
        <v>10038.317</v>
      </c>
      <c r="E44" s="19">
        <f t="shared" si="0"/>
        <v>84.07635848799332</v>
      </c>
    </row>
    <row r="45" spans="1:5" s="36" customFormat="1" ht="15">
      <c r="A45" s="37" t="s">
        <v>35</v>
      </c>
      <c r="B45" s="11">
        <v>8151.542</v>
      </c>
      <c r="C45" s="11">
        <v>2623.749</v>
      </c>
      <c r="D45" s="11">
        <v>2192.833</v>
      </c>
      <c r="E45" s="19">
        <f t="shared" si="0"/>
        <v>83.57632532685102</v>
      </c>
    </row>
    <row r="46" spans="1:5" s="36" customFormat="1" ht="30">
      <c r="A46" s="37" t="s">
        <v>38</v>
      </c>
      <c r="B46" s="11">
        <v>5627.013</v>
      </c>
      <c r="C46" s="11">
        <v>2729.75</v>
      </c>
      <c r="D46" s="11">
        <v>2174.487</v>
      </c>
      <c r="E46" s="19">
        <f t="shared" si="0"/>
        <v>79.65883322648595</v>
      </c>
    </row>
    <row r="47" spans="1:5" s="36" customFormat="1" ht="15">
      <c r="A47" s="37" t="s">
        <v>39</v>
      </c>
      <c r="B47" s="11">
        <f>SUM(B43)-B44-B45-B46</f>
        <v>22148.016000000003</v>
      </c>
      <c r="C47" s="11">
        <f>SUM(C43)-C44-C45-C46</f>
        <v>12432.140000000003</v>
      </c>
      <c r="D47" s="11">
        <f>SUM(D43)-D44-D45-D46</f>
        <v>5987.597000000001</v>
      </c>
      <c r="E47" s="19">
        <f t="shared" si="0"/>
        <v>48.162239163973375</v>
      </c>
    </row>
    <row r="48" spans="1:5" s="36" customFormat="1" ht="15">
      <c r="A48" s="35" t="s">
        <v>40</v>
      </c>
      <c r="B48" s="24">
        <v>17704.507</v>
      </c>
      <c r="C48" s="24">
        <v>16684.507</v>
      </c>
      <c r="D48" s="24">
        <v>769.84</v>
      </c>
      <c r="E48" s="19">
        <f t="shared" si="0"/>
        <v>4.614100974035373</v>
      </c>
    </row>
    <row r="49" spans="1:5" s="36" customFormat="1" ht="14.25">
      <c r="A49" s="33" t="s">
        <v>44</v>
      </c>
      <c r="B49" s="17">
        <f>B50+B55</f>
        <v>135801.96000000002</v>
      </c>
      <c r="C49" s="17">
        <f>C50+C55</f>
        <v>42441.183</v>
      </c>
      <c r="D49" s="17">
        <f>D50+D55</f>
        <v>30309.567</v>
      </c>
      <c r="E49" s="18">
        <f t="shared" si="0"/>
        <v>71.415462193879</v>
      </c>
    </row>
    <row r="50" spans="1:5" s="36" customFormat="1" ht="15">
      <c r="A50" s="35" t="s">
        <v>42</v>
      </c>
      <c r="B50" s="24">
        <v>122801.96</v>
      </c>
      <c r="C50" s="24">
        <v>39129.488</v>
      </c>
      <c r="D50" s="24">
        <v>29645.075</v>
      </c>
      <c r="E50" s="19">
        <f t="shared" si="0"/>
        <v>75.76146920194816</v>
      </c>
    </row>
    <row r="51" spans="1:5" s="36" customFormat="1" ht="15">
      <c r="A51" s="37" t="s">
        <v>34</v>
      </c>
      <c r="B51" s="11">
        <v>81242.746</v>
      </c>
      <c r="C51" s="11">
        <v>24611.239</v>
      </c>
      <c r="D51" s="11">
        <v>19583.641</v>
      </c>
      <c r="E51" s="19">
        <f t="shared" si="0"/>
        <v>79.57194272096581</v>
      </c>
    </row>
    <row r="52" spans="1:5" s="36" customFormat="1" ht="15">
      <c r="A52" s="37" t="s">
        <v>35</v>
      </c>
      <c r="B52" s="11">
        <v>17899.497</v>
      </c>
      <c r="C52" s="11">
        <v>5483.378</v>
      </c>
      <c r="D52" s="11">
        <v>4303.098</v>
      </c>
      <c r="E52" s="19">
        <f t="shared" si="0"/>
        <v>78.47531211599858</v>
      </c>
    </row>
    <row r="53" spans="1:5" s="36" customFormat="1" ht="30">
      <c r="A53" s="37" t="s">
        <v>38</v>
      </c>
      <c r="B53" s="11">
        <v>4844.889</v>
      </c>
      <c r="C53" s="11">
        <v>2561.362</v>
      </c>
      <c r="D53" s="11">
        <v>2082.031</v>
      </c>
      <c r="E53" s="19">
        <f t="shared" si="0"/>
        <v>81.28608919785646</v>
      </c>
    </row>
    <row r="54" spans="1:5" s="36" customFormat="1" ht="15">
      <c r="A54" s="37" t="s">
        <v>39</v>
      </c>
      <c r="B54" s="11">
        <f>SUM(B50)-B51-B52-B53</f>
        <v>18814.82800000001</v>
      </c>
      <c r="C54" s="11">
        <f>SUM(C50)-C51-C52-C53</f>
        <v>6473.5089999999955</v>
      </c>
      <c r="D54" s="11">
        <f>SUM(D50)-D51-D52-D53</f>
        <v>3676.305000000001</v>
      </c>
      <c r="E54" s="19">
        <f t="shared" si="0"/>
        <v>56.78998824285259</v>
      </c>
    </row>
    <row r="55" spans="1:5" s="36" customFormat="1" ht="15">
      <c r="A55" s="35" t="s">
        <v>40</v>
      </c>
      <c r="B55" s="24">
        <v>13000</v>
      </c>
      <c r="C55" s="24">
        <v>3311.695</v>
      </c>
      <c r="D55" s="24">
        <v>664.492</v>
      </c>
      <c r="E55" s="19">
        <f t="shared" si="0"/>
        <v>20.06501202556395</v>
      </c>
    </row>
    <row r="56" spans="1:5" s="36" customFormat="1" ht="28.5">
      <c r="A56" s="20" t="s">
        <v>45</v>
      </c>
      <c r="B56" s="21">
        <f>B57+B60</f>
        <v>342256.793</v>
      </c>
      <c r="C56" s="21">
        <f>C57+C60</f>
        <v>118852.41500000001</v>
      </c>
      <c r="D56" s="67">
        <f>D57+D60</f>
        <v>39886.514</v>
      </c>
      <c r="E56" s="18">
        <f t="shared" si="0"/>
        <v>33.55970007004065</v>
      </c>
    </row>
    <row r="57" spans="1:5" s="36" customFormat="1" ht="15">
      <c r="A57" s="35" t="s">
        <v>42</v>
      </c>
      <c r="B57" s="24">
        <v>204146.404</v>
      </c>
      <c r="C57" s="24">
        <v>73864.346</v>
      </c>
      <c r="D57" s="24">
        <v>31588.377</v>
      </c>
      <c r="E57" s="19">
        <f t="shared" si="0"/>
        <v>42.765391844124636</v>
      </c>
    </row>
    <row r="58" spans="1:5" s="36" customFormat="1" ht="30">
      <c r="A58" s="37" t="s">
        <v>38</v>
      </c>
      <c r="B58" s="11">
        <v>26401.623</v>
      </c>
      <c r="C58" s="11">
        <v>12364.7</v>
      </c>
      <c r="D58" s="11">
        <v>10666.339</v>
      </c>
      <c r="E58" s="19">
        <f t="shared" si="0"/>
        <v>86.26443827994208</v>
      </c>
    </row>
    <row r="59" spans="1:5" s="36" customFormat="1" ht="15">
      <c r="A59" s="37" t="s">
        <v>39</v>
      </c>
      <c r="B59" s="11">
        <f>SUM(B57)-B58</f>
        <v>177744.78100000002</v>
      </c>
      <c r="C59" s="11">
        <f>SUM(C57)-C58</f>
        <v>61499.64600000001</v>
      </c>
      <c r="D59" s="11">
        <f>SUM(D57)-D58</f>
        <v>20922.038</v>
      </c>
      <c r="E59" s="19">
        <f t="shared" si="0"/>
        <v>34.01976980485383</v>
      </c>
    </row>
    <row r="60" spans="1:5" s="36" customFormat="1" ht="15">
      <c r="A60" s="35" t="s">
        <v>40</v>
      </c>
      <c r="B60" s="24">
        <f>135110.389+3000</f>
        <v>138110.389</v>
      </c>
      <c r="C60" s="24">
        <f>44298.069+690</f>
        <v>44988.069</v>
      </c>
      <c r="D60" s="24">
        <v>8298.137</v>
      </c>
      <c r="E60" s="19">
        <f t="shared" si="0"/>
        <v>18.44519488044708</v>
      </c>
    </row>
    <row r="61" spans="1:5" s="36" customFormat="1" ht="15">
      <c r="A61" s="20" t="s">
        <v>67</v>
      </c>
      <c r="B61" s="21">
        <f>SUM(B62)</f>
        <v>127014.104</v>
      </c>
      <c r="C61" s="21">
        <f>SUM(C62)</f>
        <v>50212.438</v>
      </c>
      <c r="D61" s="21">
        <f>SUM(D62)</f>
        <v>2167.53</v>
      </c>
      <c r="E61" s="18">
        <f t="shared" si="0"/>
        <v>4.316719295725095</v>
      </c>
    </row>
    <row r="62" spans="1:5" s="36" customFormat="1" ht="15">
      <c r="A62" s="35" t="s">
        <v>40</v>
      </c>
      <c r="B62" s="24">
        <v>127014.104</v>
      </c>
      <c r="C62" s="24">
        <v>50212.438</v>
      </c>
      <c r="D62" s="24">
        <v>2167.53</v>
      </c>
      <c r="E62" s="19">
        <f t="shared" si="0"/>
        <v>4.316719295725095</v>
      </c>
    </row>
    <row r="63" spans="1:5" s="36" customFormat="1" ht="15">
      <c r="A63" s="39" t="s">
        <v>46</v>
      </c>
      <c r="B63" s="21">
        <f>SUM(B64:B65)</f>
        <v>149111.544</v>
      </c>
      <c r="C63" s="21">
        <f>SUM(C64:C65)</f>
        <v>45384.292</v>
      </c>
      <c r="D63" s="21">
        <f>SUM(D64:D65)</f>
        <v>25191.344</v>
      </c>
      <c r="E63" s="18">
        <f t="shared" si="0"/>
        <v>55.506746695530694</v>
      </c>
    </row>
    <row r="64" spans="1:5" s="36" customFormat="1" ht="15">
      <c r="A64" s="35" t="s">
        <v>39</v>
      </c>
      <c r="B64" s="24">
        <f>34247.315+57200</f>
        <v>91447.315</v>
      </c>
      <c r="C64" s="24">
        <v>32771.8</v>
      </c>
      <c r="D64" s="24">
        <v>21648.845</v>
      </c>
      <c r="E64" s="19">
        <f t="shared" si="0"/>
        <v>66.05937116667378</v>
      </c>
    </row>
    <row r="65" spans="1:5" s="36" customFormat="1" ht="15">
      <c r="A65" s="35" t="s">
        <v>40</v>
      </c>
      <c r="B65" s="24">
        <v>57664.229</v>
      </c>
      <c r="C65" s="24">
        <v>12612.492</v>
      </c>
      <c r="D65" s="24">
        <v>3542.499</v>
      </c>
      <c r="E65" s="19">
        <f t="shared" si="0"/>
        <v>28.087224951262602</v>
      </c>
    </row>
    <row r="66" spans="1:5" s="36" customFormat="1" ht="57">
      <c r="A66" s="40" t="s">
        <v>47</v>
      </c>
      <c r="B66" s="21">
        <f>SUM(B67:B67)</f>
        <v>1000</v>
      </c>
      <c r="C66" s="21">
        <f>SUM(C67:C67)</f>
        <v>700</v>
      </c>
      <c r="D66" s="21">
        <f>SUM(D67:D67)</f>
        <v>700</v>
      </c>
      <c r="E66" s="19"/>
    </row>
    <row r="67" spans="1:5" s="36" customFormat="1" ht="15">
      <c r="A67" s="35" t="s">
        <v>40</v>
      </c>
      <c r="B67" s="24">
        <v>1000</v>
      </c>
      <c r="C67" s="24">
        <v>700</v>
      </c>
      <c r="D67" s="24">
        <v>700</v>
      </c>
      <c r="E67" s="19"/>
    </row>
    <row r="68" spans="1:5" s="36" customFormat="1" ht="39.75" customHeight="1">
      <c r="A68" s="39" t="s">
        <v>48</v>
      </c>
      <c r="B68" s="17">
        <f>SUM(B69)+B72</f>
        <v>8700</v>
      </c>
      <c r="C68" s="17">
        <f>SUM(C69)+C72</f>
        <v>3722.47</v>
      </c>
      <c r="D68" s="17">
        <f>SUM(D69)+D72</f>
        <v>155.236</v>
      </c>
      <c r="E68" s="18">
        <f t="shared" si="0"/>
        <v>4.170241801814386</v>
      </c>
    </row>
    <row r="69" spans="1:5" s="36" customFormat="1" ht="15">
      <c r="A69" s="35" t="s">
        <v>42</v>
      </c>
      <c r="B69" s="24">
        <v>8670</v>
      </c>
      <c r="C69" s="24">
        <v>3722.47</v>
      </c>
      <c r="D69" s="24">
        <v>155.236</v>
      </c>
      <c r="E69" s="19">
        <f t="shared" si="0"/>
        <v>4.170241801814386</v>
      </c>
    </row>
    <row r="70" spans="1:5" s="36" customFormat="1" ht="30">
      <c r="A70" s="37" t="s">
        <v>38</v>
      </c>
      <c r="B70" s="11">
        <v>19</v>
      </c>
      <c r="C70" s="11">
        <v>18.9</v>
      </c>
      <c r="D70" s="11">
        <v>6.464</v>
      </c>
      <c r="E70" s="19">
        <f>SUM(D70)/C70*100</f>
        <v>34.2010582010582</v>
      </c>
    </row>
    <row r="71" spans="1:5" s="36" customFormat="1" ht="15">
      <c r="A71" s="37" t="s">
        <v>39</v>
      </c>
      <c r="B71" s="11">
        <f>SUM(B69)-B70</f>
        <v>8651</v>
      </c>
      <c r="C71" s="11">
        <f>SUM(C69)-C70</f>
        <v>3703.5699999999997</v>
      </c>
      <c r="D71" s="11">
        <f>SUM(D69)-D70</f>
        <v>148.772</v>
      </c>
      <c r="E71" s="18">
        <f>SUM(D71)/C71*100</f>
        <v>4.01698901330338</v>
      </c>
    </row>
    <row r="72" spans="1:5" s="36" customFormat="1" ht="15">
      <c r="A72" s="35" t="s">
        <v>40</v>
      </c>
      <c r="B72" s="24">
        <v>30</v>
      </c>
      <c r="C72" s="24"/>
      <c r="D72" s="24"/>
      <c r="E72" s="19"/>
    </row>
    <row r="73" spans="1:5" s="36" customFormat="1" ht="15">
      <c r="A73" s="39" t="s">
        <v>49</v>
      </c>
      <c r="B73" s="17">
        <v>2589.8</v>
      </c>
      <c r="C73" s="17">
        <v>989.8</v>
      </c>
      <c r="D73" s="17"/>
      <c r="E73" s="19">
        <f>SUM(D73)/C73*100</f>
        <v>0</v>
      </c>
    </row>
    <row r="74" spans="1:5" s="36" customFormat="1" ht="15">
      <c r="A74" s="39" t="s">
        <v>50</v>
      </c>
      <c r="B74" s="17">
        <v>53836.8</v>
      </c>
      <c r="C74" s="17">
        <v>17945.6</v>
      </c>
      <c r="D74" s="72">
        <v>14954.667</v>
      </c>
      <c r="E74" s="18">
        <f>SUM(D74)/C74*100</f>
        <v>83.33333519079886</v>
      </c>
    </row>
    <row r="75" spans="1:5" s="34" customFormat="1" ht="15">
      <c r="A75" s="33" t="s">
        <v>51</v>
      </c>
      <c r="B75" s="17">
        <f>SUM(B76)+B80</f>
        <v>97954.453</v>
      </c>
      <c r="C75" s="17">
        <f>SUM(C76)+C80</f>
        <v>6854.4580000000005</v>
      </c>
      <c r="D75" s="17">
        <f>SUM(D76)+D80</f>
        <v>831.5204000000002</v>
      </c>
      <c r="E75" s="19">
        <f>SUM(D75)/C75*100</f>
        <v>12.131088993469653</v>
      </c>
    </row>
    <row r="76" spans="1:5" s="34" customFormat="1" ht="15">
      <c r="A76" s="35" t="s">
        <v>42</v>
      </c>
      <c r="B76" s="24">
        <v>19356.302</v>
      </c>
      <c r="C76" s="24">
        <v>6007.707</v>
      </c>
      <c r="D76" s="24">
        <f>210.417+63.868+1042.804-911.141+51.634+31.39+0.988+46.3194-0.125+113.684+107.385+41.061+33.236</f>
        <v>831.5204000000002</v>
      </c>
      <c r="E76" s="18">
        <f>SUM(D76)/C76*100</f>
        <v>13.840894704085937</v>
      </c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/>
      <c r="C78" s="11"/>
      <c r="D78" s="11"/>
      <c r="E78" s="18"/>
    </row>
    <row r="79" spans="1:5" s="36" customFormat="1" ht="15">
      <c r="A79" s="37" t="s">
        <v>39</v>
      </c>
      <c r="B79" s="11">
        <f>SUM(B76)-B77-B78</f>
        <v>19356.302</v>
      </c>
      <c r="C79" s="11">
        <f>SUM(C76)-C77-C78</f>
        <v>6007.707</v>
      </c>
      <c r="D79" s="11">
        <f>SUM(D76)-D77-D78</f>
        <v>831.5204000000002</v>
      </c>
      <c r="E79" s="19">
        <f aca="true" t="shared" si="1" ref="E79:E90">SUM(D79)/C79*100</f>
        <v>13.840894704085937</v>
      </c>
    </row>
    <row r="80" spans="1:5" s="36" customFormat="1" ht="15">
      <c r="A80" s="35" t="s">
        <v>40</v>
      </c>
      <c r="B80" s="24">
        <f>78448.151+150</f>
        <v>78598.151</v>
      </c>
      <c r="C80" s="24">
        <f>771.751+75</f>
        <v>846.751</v>
      </c>
      <c r="D80" s="24"/>
      <c r="E80" s="19">
        <f t="shared" si="1"/>
        <v>0</v>
      </c>
    </row>
    <row r="81" spans="1:5" s="36" customFormat="1" ht="40.5">
      <c r="A81" s="41" t="s">
        <v>52</v>
      </c>
      <c r="B81" s="68">
        <f>23000+777.24</f>
        <v>23777.24</v>
      </c>
      <c r="C81" s="68">
        <v>7191.375</v>
      </c>
      <c r="D81" s="17"/>
      <c r="E81" s="18"/>
    </row>
    <row r="82" spans="1:10" s="45" customFormat="1" ht="15.75">
      <c r="A82" s="42" t="s">
        <v>53</v>
      </c>
      <c r="B82" s="69">
        <f>B5+B14+B23+B35+B42+B49+B56+B61+B63+B66+B68+B73+B74+B75+B81</f>
        <v>3608908.4139999994</v>
      </c>
      <c r="C82" s="69">
        <f>C5+C14+C23+C35+C42+C49+C56+C61+C63+C66+C68+C73+C74+C75+C81</f>
        <v>1332634.6480000003</v>
      </c>
      <c r="D82" s="27">
        <f>D5+D14+D23+D35+D42+D49+D56+D61+D63+D66+D68+D73+D74+D75+D81</f>
        <v>993248.9324000003</v>
      </c>
      <c r="E82" s="70">
        <f t="shared" si="1"/>
        <v>74.53272612194607</v>
      </c>
      <c r="F82" s="43"/>
      <c r="G82" s="43"/>
      <c r="H82" s="44"/>
      <c r="I82" s="44"/>
      <c r="J82" s="44"/>
    </row>
    <row r="83" spans="1:10" s="45" customFormat="1" ht="15.75">
      <c r="A83" s="33" t="s">
        <v>42</v>
      </c>
      <c r="B83" s="27">
        <f>B6+B15+B24+B36+B43+B50+B57+B64+B69+B76+B74</f>
        <v>3077847.9299999997</v>
      </c>
      <c r="C83" s="27">
        <f>C6+C15+C24+C36+C43+C50+C57+C64+C69+C76+C74</f>
        <v>1161287.222</v>
      </c>
      <c r="D83" s="27">
        <f>D6+D15+D24+D36+D43+D50+D57+D64+D69+D76+D74</f>
        <v>970651.0764000001</v>
      </c>
      <c r="E83" s="70">
        <f t="shared" si="1"/>
        <v>83.58406585481228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aca="true" t="shared" si="2" ref="B84:D85">B7+B16+B25+B37+B44+B51+B77</f>
        <v>864560.6050000001</v>
      </c>
      <c r="C84" s="21">
        <f t="shared" si="2"/>
        <v>268859.425</v>
      </c>
      <c r="D84" s="21">
        <f t="shared" si="2"/>
        <v>223169.38800000004</v>
      </c>
      <c r="E84" s="18">
        <f t="shared" si="1"/>
        <v>83.00597533450801</v>
      </c>
    </row>
    <row r="85" spans="1:5" ht="15">
      <c r="A85" s="46" t="s">
        <v>35</v>
      </c>
      <c r="B85" s="21">
        <f t="shared" si="2"/>
        <v>190183.39299999998</v>
      </c>
      <c r="C85" s="21">
        <f t="shared" si="2"/>
        <v>59820.97499999999</v>
      </c>
      <c r="D85" s="21">
        <f t="shared" si="2"/>
        <v>49625.358</v>
      </c>
      <c r="E85" s="18">
        <f t="shared" si="1"/>
        <v>82.956451311601</v>
      </c>
    </row>
    <row r="86" spans="1:5" ht="15">
      <c r="A86" s="46" t="s">
        <v>54</v>
      </c>
      <c r="B86" s="21">
        <f>B70+B11+B20+B29+B39+B46+B53+B58</f>
        <v>128476.546</v>
      </c>
      <c r="C86" s="21">
        <f>C70+C11+C20+C29+C39+C46+C53+C58</f>
        <v>68459.22300000001</v>
      </c>
      <c r="D86" s="21">
        <f>D70+D11+D20+D29+D39+D46+D53+D58</f>
        <v>60851.512</v>
      </c>
      <c r="E86" s="18">
        <f t="shared" si="1"/>
        <v>88.8872372974493</v>
      </c>
    </row>
    <row r="87" spans="1:5" ht="15">
      <c r="A87" s="46" t="s">
        <v>39</v>
      </c>
      <c r="B87" s="21">
        <f>B83-B84-B85-B86</f>
        <v>1894627.3859999997</v>
      </c>
      <c r="C87" s="21">
        <f>C83-C84-C85-C86</f>
        <v>764147.599</v>
      </c>
      <c r="D87" s="21">
        <f>D83-D84-D85-D86</f>
        <v>637004.8184000001</v>
      </c>
      <c r="E87" s="18">
        <f t="shared" si="1"/>
        <v>83.36148922454444</v>
      </c>
    </row>
    <row r="88" spans="1:5" ht="15">
      <c r="A88" s="33" t="s">
        <v>40</v>
      </c>
      <c r="B88" s="17">
        <f>B13+B22+B41+B34+B55+B60+B62+B65+B67+B72+B80+B48</f>
        <v>504693.44399999996</v>
      </c>
      <c r="C88" s="17">
        <f>C13+C22+C41+C34+C55+C60+C62+C65+C67+C72+C80+C48</f>
        <v>163166.251</v>
      </c>
      <c r="D88" s="17">
        <f>D13+D22+D41+D34+D55+D60+D62+D65+D67+D72+D80+D48</f>
        <v>22597.856</v>
      </c>
      <c r="E88" s="18">
        <f t="shared" si="1"/>
        <v>13.849589520813346</v>
      </c>
    </row>
    <row r="89" spans="1:5" ht="15">
      <c r="A89" s="33" t="s">
        <v>55</v>
      </c>
      <c r="B89" s="17">
        <f>SUM(B81)</f>
        <v>23777.24</v>
      </c>
      <c r="C89" s="17">
        <f>SUM(C81)</f>
        <v>7191.375</v>
      </c>
      <c r="D89" s="17">
        <f>SUM(D81)</f>
        <v>0</v>
      </c>
      <c r="E89" s="18">
        <f t="shared" si="1"/>
        <v>0</v>
      </c>
    </row>
    <row r="90" spans="1:5" ht="28.5">
      <c r="A90" s="33" t="s">
        <v>56</v>
      </c>
      <c r="B90" s="17">
        <f>SUM(B73)</f>
        <v>2589.8</v>
      </c>
      <c r="C90" s="17">
        <f>SUM(C73)</f>
        <v>989.8</v>
      </c>
      <c r="D90" s="17"/>
      <c r="E90" s="18">
        <f t="shared" si="1"/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2017-04-04T06:54:41Z</cp:lastPrinted>
  <dcterms:created xsi:type="dcterms:W3CDTF">2015-04-07T07:35:57Z</dcterms:created>
  <dcterms:modified xsi:type="dcterms:W3CDTF">2017-04-18T12:38:33Z</dcterms:modified>
  <cp:category/>
  <cp:version/>
  <cp:contentType/>
  <cp:contentStatus/>
</cp:coreProperties>
</file>