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<sst xmlns="http://schemas.openxmlformats.org/spreadsheetml/2006/main" count="182" uniqueCount="73">
  <si>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</si>
  <si>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</si>
  <si>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</si>
  <si>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</si>
  <si>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</si>
  <si>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</si>
  <si>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</si>
  <si>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</si>
  <si>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</si>
  <si>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</si>
  <si>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</si>
  <si>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</si>
  <si>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</si>
  <si>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</si>
  <si>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</si>
  <si>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</si>
  <si>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</si>
  <si>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</si>
  <si>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</si>
  <si>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</si>
  <si>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</si>
  <si>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</si>
  <si>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</si>
  <si>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</si>
  <si>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</si>
  <si>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</si>
  <si>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</si>
  <si>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</si>
  <si>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</si>
  <si>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</si>
  <si>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</si>
  <si>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</si>
  <si>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</si>
  <si>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</si>
  <si>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</si>
  <si>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</si>
  <si>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</si>
  <si>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</si>
  <si>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</si>
  <si>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</si>
  <si>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</si>
  <si>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</si>
  <si>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</si>
  <si>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</si>
  <si>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</si>
  <si>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</si>
  <si>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</si>
  <si>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</si>
  <si>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</si>
  <si>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</si>
  <si>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</si>
  <si>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</si>
  <si>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</si>
  <si>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</si>
  <si>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</si>
  <si>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</si>
  <si>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</si>
  <si>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</si>
  <si>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</si>
  <si>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</si>
  <si>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</si>
  <si>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</si>
  <si>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</si>
  <si>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</si>
  <si>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</si>
  <si>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</si>
  <si>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Строительство</t>
  </si>
  <si>
    <t>План на січень-травень, з урахуванням змін тис. грн.</t>
  </si>
  <si>
    <t xml:space="preserve">План на январь-май  с учетом изменений, тыс. грн. 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</si>
  <si>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</si>
  <si>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</si>
  <si>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12 травня,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</si>
  <si>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12 мая,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</si>
</sst>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vertical="top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B5" sqref="B5:E90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45" customWidth="1"/>
    <col min="4" max="4" width="17.8515625" style="45" customWidth="1"/>
    <col min="5" max="5" width="14.57421875" style="45" customWidth="1"/>
    <col min="6" max="16384" width="9.140625" style="4" customWidth="1"/>
  </cols>
  <sheetData>
    <row r="1" spans="1:5" s="1" customFormat="1" ht="34.5" customHeight="1">
      <c r="A1" s="71" t="s">
        <v>69</v>
      </c>
      <c r="B1" s="71"/>
      <c r="C1" s="71"/>
      <c r="D1" s="71"/>
      <c r="E1" s="71"/>
    </row>
    <row r="2" spans="1:5" s="1" customFormat="1" ht="12.75" customHeight="1">
      <c r="A2" s="9"/>
      <c r="B2" s="9"/>
      <c r="C2" s="9"/>
      <c r="D2" s="9"/>
      <c r="E2" s="50"/>
    </row>
    <row r="3" spans="1:5" s="1" customFormat="1" ht="54.75" customHeight="1">
      <c r="A3" s="72"/>
      <c r="B3" s="73" t="s">
        <v>63</v>
      </c>
      <c r="C3" s="73" t="s">
        <v>67</v>
      </c>
      <c r="D3" s="75" t="s">
        <v>71</v>
      </c>
      <c r="E3" s="72" t="s">
        <v>15</v>
      </c>
    </row>
    <row r="4" spans="1:5" s="1" customFormat="1" ht="51.75" customHeight="1">
      <c r="A4" s="72"/>
      <c r="B4" s="74"/>
      <c r="C4" s="74"/>
      <c r="D4" s="75"/>
      <c r="E4" s="72"/>
    </row>
    <row r="5" spans="1:5" s="2" customFormat="1" ht="16.5" customHeight="1">
      <c r="A5" s="10" t="s">
        <v>3</v>
      </c>
      <c r="B5" s="11">
        <f>B6+B13</f>
        <v>1070166.521</v>
      </c>
      <c r="C5" s="11">
        <f>C6+C13</f>
        <v>476109.55100000004</v>
      </c>
      <c r="D5" s="11">
        <f>D6+D13</f>
        <v>360079.939</v>
      </c>
      <c r="E5" s="12">
        <f>SUM(D5)/C5*100</f>
        <v>75.62963991033232</v>
      </c>
    </row>
    <row r="6" spans="1:5" s="8" customFormat="1" ht="16.5" customHeight="1">
      <c r="A6" s="23" t="s">
        <v>31</v>
      </c>
      <c r="B6" s="18">
        <v>1017168.059</v>
      </c>
      <c r="C6" s="18">
        <v>443451.329</v>
      </c>
      <c r="D6" s="57">
        <v>352316.968</v>
      </c>
      <c r="E6" s="13">
        <f aca="true" t="shared" si="0" ref="E6:E36">SUM(D6)/C6*100</f>
        <v>79.44884702329982</v>
      </c>
    </row>
    <row r="7" spans="1:5" s="3" customFormat="1" ht="14.25" customHeight="1">
      <c r="A7" s="6" t="s">
        <v>1</v>
      </c>
      <c r="B7" s="5">
        <v>663355.479</v>
      </c>
      <c r="C7" s="5">
        <v>278832.259</v>
      </c>
      <c r="D7" s="5">
        <v>221882.289</v>
      </c>
      <c r="E7" s="13">
        <f t="shared" si="0"/>
        <v>79.57554473637857</v>
      </c>
    </row>
    <row r="8" spans="1:5" s="3" customFormat="1" ht="15">
      <c r="A8" s="6" t="s">
        <v>26</v>
      </c>
      <c r="B8" s="5">
        <v>145938.204</v>
      </c>
      <c r="C8" s="5">
        <v>61897.312</v>
      </c>
      <c r="D8" s="5">
        <v>49405.737</v>
      </c>
      <c r="E8" s="13">
        <f t="shared" si="0"/>
        <v>79.81887323313815</v>
      </c>
    </row>
    <row r="9" spans="1:5" s="3" customFormat="1" ht="15">
      <c r="A9" s="6" t="s">
        <v>4</v>
      </c>
      <c r="B9" s="5">
        <v>187.729</v>
      </c>
      <c r="C9" s="5">
        <v>20.125</v>
      </c>
      <c r="D9" s="5">
        <v>17.712</v>
      </c>
      <c r="E9" s="13">
        <f t="shared" si="0"/>
        <v>88.00993788819875</v>
      </c>
    </row>
    <row r="10" spans="1:5" s="3" customFormat="1" ht="15">
      <c r="A10" s="6" t="s">
        <v>5</v>
      </c>
      <c r="B10" s="5">
        <v>57191.792</v>
      </c>
      <c r="C10" s="5">
        <v>21519.96</v>
      </c>
      <c r="D10" s="5">
        <v>17091.235</v>
      </c>
      <c r="E10" s="13">
        <f t="shared" si="0"/>
        <v>79.42038461038032</v>
      </c>
    </row>
    <row r="11" spans="1:5" s="3" customFormat="1" ht="15">
      <c r="A11" s="6" t="s">
        <v>28</v>
      </c>
      <c r="B11" s="5">
        <v>83971.397</v>
      </c>
      <c r="C11" s="5">
        <v>48873.516</v>
      </c>
      <c r="D11" s="5">
        <v>45341.351</v>
      </c>
      <c r="E11" s="13">
        <f t="shared" si="0"/>
        <v>92.77284449925804</v>
      </c>
    </row>
    <row r="12" spans="1:5" s="62" customFormat="1" ht="15">
      <c r="A12" s="31" t="s">
        <v>13</v>
      </c>
      <c r="B12" s="56">
        <f>SUM(B6)-B7-B8-B9-B10-B11</f>
        <v>66523.45799999998</v>
      </c>
      <c r="C12" s="56">
        <f>SUM(C6)-C7-C8-C9-C10-C11</f>
        <v>32308.157000000007</v>
      </c>
      <c r="D12" s="56">
        <f>SUM(D6)-D7-D8-D9-D10-D11</f>
        <v>18578.644000000008</v>
      </c>
      <c r="E12" s="63">
        <f t="shared" si="0"/>
        <v>57.50449956028134</v>
      </c>
    </row>
    <row r="13" spans="1:5" s="3" customFormat="1" ht="15">
      <c r="A13" s="23" t="s">
        <v>14</v>
      </c>
      <c r="B13" s="18">
        <v>52998.462</v>
      </c>
      <c r="C13" s="18">
        <v>32658.222</v>
      </c>
      <c r="D13" s="18">
        <v>7762.971</v>
      </c>
      <c r="E13" s="13">
        <f t="shared" si="0"/>
        <v>23.770341814689115</v>
      </c>
    </row>
    <row r="14" spans="1:5" s="2" customFormat="1" ht="14.25">
      <c r="A14" s="10" t="s">
        <v>6</v>
      </c>
      <c r="B14" s="11">
        <f>B15+B22</f>
        <v>503619.989</v>
      </c>
      <c r="C14" s="11">
        <f>C15+C22</f>
        <v>215953.007</v>
      </c>
      <c r="D14" s="11">
        <f>D15+D22</f>
        <v>178590.349</v>
      </c>
      <c r="E14" s="12">
        <f t="shared" si="0"/>
        <v>82.6987090760908</v>
      </c>
    </row>
    <row r="15" spans="1:5" s="8" customFormat="1" ht="15">
      <c r="A15" s="23" t="s">
        <v>30</v>
      </c>
      <c r="B15" s="18">
        <f>465525.2+29125.5</f>
        <v>494650.7</v>
      </c>
      <c r="C15" s="18">
        <f>195605.689+12135.625</f>
        <v>207741.314</v>
      </c>
      <c r="D15" s="18">
        <f>165590.886+10922.063</f>
        <v>176512.949</v>
      </c>
      <c r="E15" s="13">
        <f t="shared" si="0"/>
        <v>84.96766752905009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62" customFormat="1" ht="15">
      <c r="A21" s="64" t="s">
        <v>13</v>
      </c>
      <c r="B21" s="56">
        <f>SUM(B15)-B16-B17-B18-B19-B20</f>
        <v>494650.7</v>
      </c>
      <c r="C21" s="56">
        <f>SUM(C15)-C16-C17-C18-C19-C20</f>
        <v>207741.314</v>
      </c>
      <c r="D21" s="56">
        <f>SUM(D15)-D16-D17-D18-D19-D20</f>
        <v>176512.949</v>
      </c>
      <c r="E21" s="63">
        <f t="shared" si="0"/>
        <v>84.96766752905009</v>
      </c>
    </row>
    <row r="22" spans="1:5" s="3" customFormat="1" ht="15">
      <c r="A22" s="44" t="s">
        <v>14</v>
      </c>
      <c r="B22" s="18">
        <v>8969.289</v>
      </c>
      <c r="C22" s="18">
        <v>8211.693</v>
      </c>
      <c r="D22" s="18">
        <v>2077.4</v>
      </c>
      <c r="E22" s="13">
        <f t="shared" si="0"/>
        <v>25.298071907948827</v>
      </c>
    </row>
    <row r="23" spans="1:5" s="2" customFormat="1" ht="28.5" customHeight="1">
      <c r="A23" s="10" t="s">
        <v>25</v>
      </c>
      <c r="B23" s="11">
        <f>B24+B34</f>
        <v>884982.574</v>
      </c>
      <c r="C23" s="11">
        <f>C24+C34</f>
        <v>486241.063</v>
      </c>
      <c r="D23" s="11">
        <f>D24+D34</f>
        <v>473383.03</v>
      </c>
      <c r="E23" s="12">
        <f t="shared" si="0"/>
        <v>97.35562584519934</v>
      </c>
    </row>
    <row r="24" spans="1:5" s="8" customFormat="1" ht="15">
      <c r="A24" s="23" t="s">
        <v>30</v>
      </c>
      <c r="B24" s="57">
        <v>880594.25</v>
      </c>
      <c r="C24" s="57">
        <v>483372.739</v>
      </c>
      <c r="D24" s="57">
        <f>471827.223+540.943</f>
        <v>472368.166</v>
      </c>
      <c r="E24" s="13">
        <f t="shared" si="0"/>
        <v>97.72337740378859</v>
      </c>
    </row>
    <row r="25" spans="1:5" s="3" customFormat="1" ht="15">
      <c r="A25" s="6" t="s">
        <v>1</v>
      </c>
      <c r="B25" s="56">
        <v>22699.713</v>
      </c>
      <c r="C25" s="56">
        <v>9164.695</v>
      </c>
      <c r="D25" s="56">
        <f>7562.626+15.335</f>
        <v>7577.961</v>
      </c>
      <c r="E25" s="13">
        <f t="shared" si="0"/>
        <v>82.68645055836555</v>
      </c>
    </row>
    <row r="26" spans="1:5" s="3" customFormat="1" ht="15">
      <c r="A26" s="6" t="s">
        <v>26</v>
      </c>
      <c r="B26" s="56">
        <v>4944.224</v>
      </c>
      <c r="C26" s="56">
        <v>2004.199</v>
      </c>
      <c r="D26" s="56">
        <f>1667.187+3.374</f>
        <v>1670.561</v>
      </c>
      <c r="E26" s="13">
        <f t="shared" si="0"/>
        <v>83.35305027095612</v>
      </c>
    </row>
    <row r="27" spans="1:5" s="3" customFormat="1" ht="15">
      <c r="A27" s="6" t="s">
        <v>4</v>
      </c>
      <c r="B27" s="56">
        <v>100.175</v>
      </c>
      <c r="C27" s="56">
        <v>64.325</v>
      </c>
      <c r="D27" s="56">
        <v>36.264</v>
      </c>
      <c r="E27" s="13">
        <f t="shared" si="0"/>
        <v>56.37621453556161</v>
      </c>
    </row>
    <row r="28" spans="1:5" s="3" customFormat="1" ht="15">
      <c r="A28" s="6" t="s">
        <v>5</v>
      </c>
      <c r="B28" s="56">
        <v>326.99</v>
      </c>
      <c r="C28" s="56">
        <v>127.035</v>
      </c>
      <c r="D28" s="56">
        <v>109.849</v>
      </c>
      <c r="E28" s="13">
        <f t="shared" si="0"/>
        <v>86.471444877396</v>
      </c>
    </row>
    <row r="29" spans="1:5" s="3" customFormat="1" ht="15">
      <c r="A29" s="6" t="s">
        <v>28</v>
      </c>
      <c r="B29" s="56">
        <v>1301.5</v>
      </c>
      <c r="C29" s="56">
        <v>744.898</v>
      </c>
      <c r="D29" s="56">
        <v>579.379</v>
      </c>
      <c r="E29" s="13">
        <f t="shared" si="0"/>
        <v>77.77964231344426</v>
      </c>
    </row>
    <row r="30" spans="1:5" s="3" customFormat="1" ht="15">
      <c r="A30" s="6" t="s">
        <v>13</v>
      </c>
      <c r="B30" s="56">
        <f>SUM(B24)-B25-B26-B27-B28-B29</f>
        <v>851221.6479999999</v>
      </c>
      <c r="C30" s="56">
        <f>SUM(C24)-C25-C26-C27-C28-C29</f>
        <v>471267.587</v>
      </c>
      <c r="D30" s="56">
        <f>SUM(D24)-D25-D26-D27-D28-D29</f>
        <v>462394.152</v>
      </c>
      <c r="E30" s="13">
        <f t="shared" si="0"/>
        <v>98.11711323995638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459570.941</v>
      </c>
      <c r="D31" s="56">
        <f>SUM(D32:D33)</f>
        <v>455178.675</v>
      </c>
      <c r="E31" s="13">
        <f t="shared" si="0"/>
        <v>99.04426811877124</v>
      </c>
    </row>
    <row r="32" spans="1:5" s="3" customFormat="1" ht="15">
      <c r="A32" s="7" t="s">
        <v>21</v>
      </c>
      <c r="B32" s="68">
        <v>521582.3</v>
      </c>
      <c r="C32" s="68">
        <v>207947.266</v>
      </c>
      <c r="D32" s="69">
        <v>203555.183</v>
      </c>
      <c r="E32" s="70">
        <f t="shared" si="0"/>
        <v>97.88788615282876</v>
      </c>
    </row>
    <row r="33" spans="1:5" s="3" customFormat="1" ht="15">
      <c r="A33" s="7" t="s">
        <v>19</v>
      </c>
      <c r="B33" s="5">
        <v>300573.2</v>
      </c>
      <c r="C33" s="5">
        <v>251623.675</v>
      </c>
      <c r="D33" s="56">
        <v>251623.492</v>
      </c>
      <c r="E33" s="13">
        <f t="shared" si="0"/>
        <v>99.99992727234431</v>
      </c>
    </row>
    <row r="34" spans="1:5" s="3" customFormat="1" ht="15">
      <c r="A34" s="23" t="s">
        <v>14</v>
      </c>
      <c r="B34" s="57">
        <v>4388.324</v>
      </c>
      <c r="C34" s="57">
        <v>2868.324</v>
      </c>
      <c r="D34" s="57">
        <v>1014.864</v>
      </c>
      <c r="E34" s="13">
        <f t="shared" si="0"/>
        <v>35.38177695406795</v>
      </c>
    </row>
    <row r="35" spans="1:5" s="2" customFormat="1" ht="14.25">
      <c r="A35" s="10" t="s">
        <v>7</v>
      </c>
      <c r="B35" s="59">
        <f>B36+B41</f>
        <v>125623.329</v>
      </c>
      <c r="C35" s="59">
        <f>C36+C41</f>
        <v>55831.215000000004</v>
      </c>
      <c r="D35" s="59">
        <f>D36+D41</f>
        <v>40216.058000000005</v>
      </c>
      <c r="E35" s="12">
        <f t="shared" si="0"/>
        <v>72.03149349338001</v>
      </c>
    </row>
    <row r="36" spans="1:5" s="8" customFormat="1" ht="15">
      <c r="A36" s="23" t="s">
        <v>30</v>
      </c>
      <c r="B36" s="57">
        <v>120009.3</v>
      </c>
      <c r="C36" s="57">
        <v>53167.686</v>
      </c>
      <c r="D36" s="57">
        <v>39676.415</v>
      </c>
      <c r="E36" s="13">
        <f t="shared" si="0"/>
        <v>74.62505515098023</v>
      </c>
    </row>
    <row r="37" spans="1:5" s="3" customFormat="1" ht="15">
      <c r="A37" s="6" t="s">
        <v>1</v>
      </c>
      <c r="B37" s="56">
        <v>60226.938</v>
      </c>
      <c r="C37" s="56">
        <v>26927.756</v>
      </c>
      <c r="D37" s="56">
        <v>19968.35</v>
      </c>
      <c r="E37" s="13">
        <f aca="true" t="shared" si="1" ref="E37:E71">SUM(D37)/C37*100</f>
        <v>74.15526938078315</v>
      </c>
    </row>
    <row r="38" spans="1:5" s="3" customFormat="1" ht="15">
      <c r="A38" s="6" t="s">
        <v>26</v>
      </c>
      <c r="B38" s="56">
        <v>13249.926</v>
      </c>
      <c r="C38" s="56">
        <v>6033.7</v>
      </c>
      <c r="D38" s="56">
        <v>4482.269</v>
      </c>
      <c r="E38" s="13">
        <f t="shared" si="1"/>
        <v>74.28723668727315</v>
      </c>
    </row>
    <row r="39" spans="1:5" s="3" customFormat="1" ht="15">
      <c r="A39" s="6" t="s">
        <v>28</v>
      </c>
      <c r="B39" s="56">
        <v>6311.124</v>
      </c>
      <c r="C39" s="56">
        <v>3618.843</v>
      </c>
      <c r="D39" s="56">
        <v>3113.638</v>
      </c>
      <c r="E39" s="13">
        <f t="shared" si="1"/>
        <v>86.03959884416096</v>
      </c>
    </row>
    <row r="40" spans="1:5" s="3" customFormat="1" ht="15">
      <c r="A40" s="6" t="s">
        <v>13</v>
      </c>
      <c r="B40" s="56">
        <f>SUM(B36)-B37-B38-B39</f>
        <v>40221.312000000005</v>
      </c>
      <c r="C40" s="56">
        <f>SUM(C36)-C37-C38-C39</f>
        <v>16587.387</v>
      </c>
      <c r="D40" s="56">
        <f>SUM(D36)-D37-D38-D39</f>
        <v>12112.158000000003</v>
      </c>
      <c r="E40" s="13">
        <f t="shared" si="1"/>
        <v>73.02028945246171</v>
      </c>
    </row>
    <row r="41" spans="1:5" s="3" customFormat="1" ht="15">
      <c r="A41" s="23" t="s">
        <v>14</v>
      </c>
      <c r="B41" s="57">
        <v>5614.029</v>
      </c>
      <c r="C41" s="57">
        <v>2663.529</v>
      </c>
      <c r="D41" s="57">
        <v>539.643</v>
      </c>
      <c r="E41" s="13">
        <f t="shared" si="1"/>
        <v>20.2604514536917</v>
      </c>
    </row>
    <row r="42" spans="1:5" s="2" customFormat="1" ht="14.25">
      <c r="A42" s="10" t="s">
        <v>8</v>
      </c>
      <c r="B42" s="59">
        <f>B43+B48</f>
        <v>90879.807</v>
      </c>
      <c r="C42" s="59">
        <f>C43+C48</f>
        <v>53067.869999999995</v>
      </c>
      <c r="D42" s="59">
        <f>D43+D48</f>
        <v>28163.507</v>
      </c>
      <c r="E42" s="12">
        <f t="shared" si="1"/>
        <v>53.07073187599202</v>
      </c>
    </row>
    <row r="43" spans="1:5" s="8" customFormat="1" ht="15">
      <c r="A43" s="23" t="s">
        <v>30</v>
      </c>
      <c r="B43" s="57">
        <v>73092.3</v>
      </c>
      <c r="C43" s="57">
        <v>35930.363</v>
      </c>
      <c r="D43" s="57">
        <v>26374.004</v>
      </c>
      <c r="E43" s="13">
        <f t="shared" si="1"/>
        <v>73.40311034430685</v>
      </c>
    </row>
    <row r="44" spans="1:5" s="3" customFormat="1" ht="15">
      <c r="A44" s="6" t="s">
        <v>1</v>
      </c>
      <c r="B44" s="56">
        <v>37035.729</v>
      </c>
      <c r="C44" s="56">
        <v>15161.559</v>
      </c>
      <c r="D44" s="56">
        <v>12979.641</v>
      </c>
      <c r="E44" s="13">
        <f t="shared" si="1"/>
        <v>85.60888098644736</v>
      </c>
    </row>
    <row r="45" spans="1:5" s="3" customFormat="1" ht="15">
      <c r="A45" s="6" t="s">
        <v>26</v>
      </c>
      <c r="B45" s="56">
        <v>8156.542</v>
      </c>
      <c r="C45" s="56">
        <v>3335.409</v>
      </c>
      <c r="D45" s="56">
        <v>2838.278</v>
      </c>
      <c r="E45" s="13">
        <f t="shared" si="1"/>
        <v>85.09535112485455</v>
      </c>
    </row>
    <row r="46" spans="1:5" s="3" customFormat="1" ht="15">
      <c r="A46" s="6" t="s">
        <v>28</v>
      </c>
      <c r="B46" s="56">
        <v>5627.013</v>
      </c>
      <c r="C46" s="56">
        <v>2944.852</v>
      </c>
      <c r="D46" s="56">
        <v>2484.482</v>
      </c>
      <c r="E46" s="13">
        <f t="shared" si="1"/>
        <v>84.36695630204845</v>
      </c>
    </row>
    <row r="47" spans="1:5" s="3" customFormat="1" ht="15">
      <c r="A47" s="6" t="s">
        <v>13</v>
      </c>
      <c r="B47" s="56">
        <f>SUM(B43)-B44-B45-B46</f>
        <v>22273.016000000003</v>
      </c>
      <c r="C47" s="56">
        <f>SUM(C43)-C44-C45-C46</f>
        <v>14488.542999999998</v>
      </c>
      <c r="D47" s="56">
        <f>SUM(D43)-D44-D45-D46</f>
        <v>8071.603000000001</v>
      </c>
      <c r="E47" s="13">
        <f t="shared" si="1"/>
        <v>55.71024636500718</v>
      </c>
    </row>
    <row r="48" spans="1:5" s="3" customFormat="1" ht="15">
      <c r="A48" s="23" t="s">
        <v>14</v>
      </c>
      <c r="B48" s="57">
        <v>17787.507</v>
      </c>
      <c r="C48" s="57">
        <v>17137.507</v>
      </c>
      <c r="D48" s="57">
        <v>1789.503</v>
      </c>
      <c r="E48" s="13">
        <f t="shared" si="1"/>
        <v>10.442026369413005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59043.217000000004</v>
      </c>
      <c r="D49" s="11">
        <f>D50+D55</f>
        <v>39753.572</v>
      </c>
      <c r="E49" s="12">
        <f t="shared" si="1"/>
        <v>67.32961721919725</v>
      </c>
    </row>
    <row r="50" spans="1:5" s="3" customFormat="1" ht="15">
      <c r="A50" s="23" t="s">
        <v>30</v>
      </c>
      <c r="B50" s="18">
        <v>122801.96</v>
      </c>
      <c r="C50" s="18">
        <v>49535.347</v>
      </c>
      <c r="D50" s="18">
        <v>38536.423</v>
      </c>
      <c r="E50" s="13">
        <f t="shared" si="1"/>
        <v>77.79580710315808</v>
      </c>
    </row>
    <row r="51" spans="1:5" s="3" customFormat="1" ht="15">
      <c r="A51" s="6" t="s">
        <v>1</v>
      </c>
      <c r="B51" s="5">
        <v>81242.746</v>
      </c>
      <c r="C51" s="5">
        <v>31598.109</v>
      </c>
      <c r="D51" s="5">
        <v>25509.507</v>
      </c>
      <c r="E51" s="13">
        <f t="shared" si="1"/>
        <v>80.73111906791638</v>
      </c>
    </row>
    <row r="52" spans="1:5" s="3" customFormat="1" ht="15">
      <c r="A52" s="6" t="s">
        <v>26</v>
      </c>
      <c r="B52" s="5">
        <v>17899.497</v>
      </c>
      <c r="C52" s="5">
        <v>7017.431</v>
      </c>
      <c r="D52" s="5">
        <v>5594.406</v>
      </c>
      <c r="E52" s="13">
        <f t="shared" si="1"/>
        <v>79.7215676221113</v>
      </c>
    </row>
    <row r="53" spans="1:5" s="3" customFormat="1" ht="15">
      <c r="A53" s="6" t="s">
        <v>28</v>
      </c>
      <c r="B53" s="5">
        <v>4844.889</v>
      </c>
      <c r="C53" s="5">
        <v>2642.307</v>
      </c>
      <c r="D53" s="5">
        <v>2319.511</v>
      </c>
      <c r="E53" s="13">
        <f t="shared" si="1"/>
        <v>87.78355429554553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8277.5</v>
      </c>
      <c r="D54" s="5">
        <f>SUM(D50)-D51-D52-D53</f>
        <v>5112.999000000002</v>
      </c>
      <c r="E54" s="13">
        <f t="shared" si="1"/>
        <v>61.769845967985525</v>
      </c>
    </row>
    <row r="55" spans="1:5" s="3" customFormat="1" ht="15">
      <c r="A55" s="23" t="s">
        <v>14</v>
      </c>
      <c r="B55" s="18">
        <v>13000</v>
      </c>
      <c r="C55" s="18">
        <v>9507.87</v>
      </c>
      <c r="D55" s="18">
        <v>1217.149</v>
      </c>
      <c r="E55" s="13">
        <f t="shared" si="1"/>
        <v>12.801489713258594</v>
      </c>
    </row>
    <row r="56" spans="1:5" s="67" customFormat="1" ht="14.25" customHeight="1">
      <c r="A56" s="14" t="s">
        <v>9</v>
      </c>
      <c r="B56" s="15">
        <f>B57+B60</f>
        <v>342764.319</v>
      </c>
      <c r="C56" s="15">
        <f>C57+C60</f>
        <v>158054.492</v>
      </c>
      <c r="D56" s="58">
        <f>D57+D60</f>
        <v>63794.013999999996</v>
      </c>
      <c r="E56" s="12">
        <f t="shared" si="1"/>
        <v>40.362037922971524</v>
      </c>
    </row>
    <row r="57" spans="1:5" s="67" customFormat="1" ht="14.25" customHeight="1">
      <c r="A57" s="23" t="s">
        <v>30</v>
      </c>
      <c r="B57" s="18">
        <f>204650.404</f>
        <v>204650.404</v>
      </c>
      <c r="C57" s="18">
        <v>99309.74</v>
      </c>
      <c r="D57" s="18">
        <v>44662.229</v>
      </c>
      <c r="E57" s="13">
        <f t="shared" si="1"/>
        <v>44.972657264030694</v>
      </c>
    </row>
    <row r="58" spans="1:5" s="67" customFormat="1" ht="15">
      <c r="A58" s="6" t="s">
        <v>28</v>
      </c>
      <c r="B58" s="5">
        <v>19572.943</v>
      </c>
      <c r="C58" s="5">
        <v>15355</v>
      </c>
      <c r="D58" s="5">
        <v>14412.782</v>
      </c>
      <c r="E58" s="13">
        <f t="shared" si="1"/>
        <v>93.8637707587105</v>
      </c>
    </row>
    <row r="59" spans="1:5" s="67" customFormat="1" ht="15">
      <c r="A59" s="6" t="s">
        <v>13</v>
      </c>
      <c r="B59" s="5">
        <f>SUM(B57)-B58</f>
        <v>185077.461</v>
      </c>
      <c r="C59" s="5">
        <f>SUM(C57)-C58</f>
        <v>83954.74</v>
      </c>
      <c r="D59" s="5">
        <f>SUM(D57)-D58</f>
        <v>30249.447</v>
      </c>
      <c r="E59" s="13">
        <f t="shared" si="1"/>
        <v>36.030660091377804</v>
      </c>
    </row>
    <row r="60" spans="1:5" s="67" customFormat="1" ht="15">
      <c r="A60" s="23" t="s">
        <v>14</v>
      </c>
      <c r="B60" s="18">
        <f>135113.915+3000</f>
        <v>138113.915</v>
      </c>
      <c r="C60" s="18">
        <f>57684.752+1060</f>
        <v>58744.752</v>
      </c>
      <c r="D60" s="18">
        <v>19131.785</v>
      </c>
      <c r="E60" s="13">
        <f t="shared" si="1"/>
        <v>32.56764961745009</v>
      </c>
    </row>
    <row r="61" spans="1:5" s="67" customFormat="1" ht="17.25" customHeight="1">
      <c r="A61" s="14" t="s">
        <v>65</v>
      </c>
      <c r="B61" s="15">
        <f>SUM(B62)</f>
        <v>127014.104</v>
      </c>
      <c r="C61" s="15">
        <f>SUM(C62)</f>
        <v>75676.612</v>
      </c>
      <c r="D61" s="15">
        <f>SUM(D62)</f>
        <v>4127.599</v>
      </c>
      <c r="E61" s="12">
        <f t="shared" si="1"/>
        <v>5.454259765223105</v>
      </c>
    </row>
    <row r="62" spans="1:5" s="67" customFormat="1" ht="15">
      <c r="A62" s="23" t="s">
        <v>14</v>
      </c>
      <c r="B62" s="18">
        <v>127014.104</v>
      </c>
      <c r="C62" s="18">
        <v>75676.612</v>
      </c>
      <c r="D62" s="18">
        <v>4127.599</v>
      </c>
      <c r="E62" s="13">
        <f t="shared" si="1"/>
        <v>5.454259765223105</v>
      </c>
    </row>
    <row r="63" spans="1:5" s="67" customFormat="1" ht="15" customHeight="1">
      <c r="A63" s="16" t="s">
        <v>16</v>
      </c>
      <c r="B63" s="15">
        <f>SUM(B64:B65)</f>
        <v>149111.544</v>
      </c>
      <c r="C63" s="15">
        <f>SUM(C64:C65)</f>
        <v>71053.11</v>
      </c>
      <c r="D63" s="15">
        <f>SUM(D64:D65)</f>
        <v>45352.46</v>
      </c>
      <c r="E63" s="12">
        <f t="shared" si="1"/>
        <v>63.82895836649515</v>
      </c>
    </row>
    <row r="64" spans="1:5" s="67" customFormat="1" ht="15">
      <c r="A64" s="23" t="s">
        <v>13</v>
      </c>
      <c r="B64" s="18">
        <v>91447.315</v>
      </c>
      <c r="C64" s="18">
        <v>43275.784</v>
      </c>
      <c r="D64" s="18">
        <v>29136.202</v>
      </c>
      <c r="E64" s="13">
        <f t="shared" si="1"/>
        <v>67.32680336883095</v>
      </c>
    </row>
    <row r="65" spans="1:5" s="67" customFormat="1" ht="15">
      <c r="A65" s="23" t="s">
        <v>14</v>
      </c>
      <c r="B65" s="18">
        <v>57664.229</v>
      </c>
      <c r="C65" s="18">
        <v>27777.326</v>
      </c>
      <c r="D65" s="18">
        <v>16216.258</v>
      </c>
      <c r="E65" s="13">
        <f t="shared" si="1"/>
        <v>58.37947828383481</v>
      </c>
    </row>
    <row r="66" spans="1:5" s="67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1"/>
        <v>100</v>
      </c>
    </row>
    <row r="67" spans="1:5" s="67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1"/>
        <v>100</v>
      </c>
    </row>
    <row r="68" spans="1:5" s="67" customFormat="1" ht="28.5">
      <c r="A68" s="16" t="s">
        <v>10</v>
      </c>
      <c r="B68" s="11">
        <f>SUM(B69)+B72</f>
        <v>8700</v>
      </c>
      <c r="C68" s="11">
        <f>SUM(C69)+C72</f>
        <v>4491.259</v>
      </c>
      <c r="D68" s="11">
        <f>SUM(D69)+D72</f>
        <v>1196.479</v>
      </c>
      <c r="E68" s="12">
        <f t="shared" si="1"/>
        <v>26.64016927102178</v>
      </c>
    </row>
    <row r="69" spans="1:5" s="67" customFormat="1" ht="15">
      <c r="A69" s="23" t="s">
        <v>30</v>
      </c>
      <c r="B69" s="18">
        <v>8670</v>
      </c>
      <c r="C69" s="18">
        <v>4461.259</v>
      </c>
      <c r="D69" s="18">
        <v>1196.479</v>
      </c>
      <c r="E69" s="13">
        <f t="shared" si="1"/>
        <v>26.81931266487779</v>
      </c>
    </row>
    <row r="70" spans="1:5" s="67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t="shared" si="1"/>
        <v>34.2010582010582</v>
      </c>
    </row>
    <row r="71" spans="1:5" s="67" customFormat="1" ht="15">
      <c r="A71" s="6" t="s">
        <v>13</v>
      </c>
      <c r="B71" s="5">
        <f>SUM(B69)-B70</f>
        <v>8651</v>
      </c>
      <c r="C71" s="5">
        <f>SUM(C69)-C70</f>
        <v>4442.359</v>
      </c>
      <c r="D71" s="5">
        <f>SUM(D69)-D70</f>
        <v>1190.015</v>
      </c>
      <c r="E71" s="12">
        <f t="shared" si="1"/>
        <v>26.787907055688205</v>
      </c>
    </row>
    <row r="72" spans="1:5" s="67" customFormat="1" ht="15">
      <c r="A72" s="23" t="s">
        <v>14</v>
      </c>
      <c r="B72" s="18">
        <v>30</v>
      </c>
      <c r="C72" s="18">
        <v>30</v>
      </c>
      <c r="D72" s="5"/>
      <c r="E72" s="13">
        <f>SUM(D72)/C72*100</f>
        <v>0</v>
      </c>
    </row>
    <row r="73" spans="1:5" s="2" customFormat="1" ht="15">
      <c r="A73" s="16" t="s">
        <v>11</v>
      </c>
      <c r="B73" s="11">
        <v>2589.8</v>
      </c>
      <c r="C73" s="11">
        <v>1189.8</v>
      </c>
      <c r="D73" s="11"/>
      <c r="E73" s="13">
        <f>SUM(D73)/C73*100</f>
        <v>0</v>
      </c>
    </row>
    <row r="74" spans="1:5" s="2" customFormat="1" ht="14.25">
      <c r="A74" s="16" t="s">
        <v>12</v>
      </c>
      <c r="B74" s="11">
        <v>53836.8</v>
      </c>
      <c r="C74" s="11">
        <v>22432</v>
      </c>
      <c r="D74" s="11">
        <v>19441.067</v>
      </c>
      <c r="E74" s="12">
        <f>SUM(D74)/C74*100</f>
        <v>86.66666815263908</v>
      </c>
    </row>
    <row r="75" spans="1:5" s="2" customFormat="1" ht="15">
      <c r="A75" s="10" t="s">
        <v>17</v>
      </c>
      <c r="B75" s="11">
        <f>SUM(B76)+B80</f>
        <v>96173.72700000001</v>
      </c>
      <c r="C75" s="11">
        <f>SUM(C76)+C80</f>
        <v>9158.964</v>
      </c>
      <c r="D75" s="11">
        <f>SUM(D76)+D80</f>
        <v>1277.318</v>
      </c>
      <c r="E75" s="13">
        <f>SUM(D75)/C75*100</f>
        <v>13.946096960311232</v>
      </c>
    </row>
    <row r="76" spans="1:5" s="2" customFormat="1" ht="15">
      <c r="A76" s="23" t="s">
        <v>30</v>
      </c>
      <c r="B76" s="18">
        <v>18060.142</v>
      </c>
      <c r="C76" s="18">
        <v>8096.779</v>
      </c>
      <c r="D76" s="18">
        <v>1277.318</v>
      </c>
      <c r="E76" s="12">
        <f>SUM(D76)/C76*100</f>
        <v>15.775631272633229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18060.142</v>
      </c>
      <c r="C79" s="5">
        <f>SUM(C76)-C77-C78</f>
        <v>8096.779</v>
      </c>
      <c r="D79" s="5">
        <f>SUM(D76)-D77-D78</f>
        <v>1277.318</v>
      </c>
      <c r="E79" s="13">
        <f aca="true" t="shared" si="2" ref="E79:E90">SUM(D79)/C79*100</f>
        <v>15.775631272633229</v>
      </c>
    </row>
    <row r="80" spans="1:5" s="3" customFormat="1" ht="15">
      <c r="A80" s="23" t="s">
        <v>14</v>
      </c>
      <c r="B80" s="18">
        <f>77963.585+150</f>
        <v>78113.585</v>
      </c>
      <c r="C80" s="18">
        <f>987.185+75</f>
        <v>1062.185</v>
      </c>
      <c r="D80" s="18"/>
      <c r="E80" s="13">
        <f t="shared" si="2"/>
        <v>0</v>
      </c>
    </row>
    <row r="81" spans="1:5" s="3" customFormat="1" ht="27">
      <c r="A81" s="19" t="s">
        <v>22</v>
      </c>
      <c r="B81" s="59">
        <f>23000+777.24</f>
        <v>23777.24</v>
      </c>
      <c r="C81" s="59">
        <v>10191.375</v>
      </c>
      <c r="D81" s="11">
        <v>7000</v>
      </c>
      <c r="E81" s="13">
        <f t="shared" si="2"/>
        <v>68.68553065705069</v>
      </c>
    </row>
    <row r="82" spans="1:5" s="65" customFormat="1" ht="15.75">
      <c r="A82" s="20" t="s">
        <v>24</v>
      </c>
      <c r="B82" s="60">
        <f>B5+B14+B23+B35+B42+B49+B56+B61+B63+B66+B68+B73+B74+B75+B81</f>
        <v>3616041.7139999997</v>
      </c>
      <c r="C82" s="60">
        <f>C5+C14+C23+C35+C42+C49+C56+C61+C63+C66+C68+C73+C74+C75+C81</f>
        <v>1699193.5350000004</v>
      </c>
      <c r="D82" s="21">
        <f>D5+D14+D23+D35+D42+D49+D56+D61+D63+D66+D68+D73+D74+D75+D81</f>
        <v>1263075.3919999998</v>
      </c>
      <c r="E82" s="61">
        <f t="shared" si="2"/>
        <v>74.33381577690615</v>
      </c>
    </row>
    <row r="83" spans="1:5" s="65" customFormat="1" ht="15.75">
      <c r="A83" s="10" t="s">
        <v>30</v>
      </c>
      <c r="B83" s="21">
        <f>B6+B15+B24+B36+B43+B50+B57+B64+B69+B76+B74</f>
        <v>3084981.2299999995</v>
      </c>
      <c r="C83" s="21">
        <f>C6+C15+C24+C36+C43+C50+C57+C64+C69+C76+C74</f>
        <v>1450774.34</v>
      </c>
      <c r="D83" s="21">
        <f>D6+D15+D24+D36+D43+D50+D57+D64+D69+D76+D74</f>
        <v>1201498.2200000002</v>
      </c>
      <c r="E83" s="61">
        <f t="shared" si="2"/>
        <v>82.81771926018489</v>
      </c>
    </row>
    <row r="84" spans="1:5" s="66" customFormat="1" ht="15">
      <c r="A84" s="22" t="s">
        <v>1</v>
      </c>
      <c r="B84" s="15">
        <f aca="true" t="shared" si="3" ref="B84:D85">B7+B16+B25+B37+B44+B51+B77</f>
        <v>864560.6050000001</v>
      </c>
      <c r="C84" s="15">
        <f t="shared" si="3"/>
        <v>361684.378</v>
      </c>
      <c r="D84" s="15">
        <f t="shared" si="3"/>
        <v>287917.74799999996</v>
      </c>
      <c r="E84" s="12">
        <f t="shared" si="2"/>
        <v>79.60469556138804</v>
      </c>
    </row>
    <row r="85" spans="1:5" s="45" customFormat="1" ht="15">
      <c r="A85" s="22" t="s">
        <v>27</v>
      </c>
      <c r="B85" s="15">
        <f t="shared" si="3"/>
        <v>190188.39299999998</v>
      </c>
      <c r="C85" s="15">
        <f t="shared" si="3"/>
        <v>80288.05099999999</v>
      </c>
      <c r="D85" s="15">
        <f t="shared" si="3"/>
        <v>63991.251000000004</v>
      </c>
      <c r="E85" s="12">
        <f t="shared" si="2"/>
        <v>79.70208543236403</v>
      </c>
    </row>
    <row r="86" spans="1:5" s="45" customFormat="1" ht="15">
      <c r="A86" s="22" t="s">
        <v>2</v>
      </c>
      <c r="B86" s="15">
        <f>B70+B11+B20+B29+B39+B46+B53+B58</f>
        <v>121647.866</v>
      </c>
      <c r="C86" s="15">
        <f>C70+C11+C20+C29+C39+C46+C53+C58</f>
        <v>74198.316</v>
      </c>
      <c r="D86" s="15">
        <f>D70+D11+D20+D29+D39+D46+D53+D58</f>
        <v>68257.60699999999</v>
      </c>
      <c r="E86" s="12">
        <f t="shared" si="2"/>
        <v>91.99347192731435</v>
      </c>
    </row>
    <row r="87" spans="1:5" s="45" customFormat="1" ht="15">
      <c r="A87" s="22" t="s">
        <v>13</v>
      </c>
      <c r="B87" s="15">
        <f>B83-B84-B85-B86</f>
        <v>1908584.3659999997</v>
      </c>
      <c r="C87" s="15">
        <f>C83-C84-C85-C86</f>
        <v>934603.5950000001</v>
      </c>
      <c r="D87" s="15">
        <f>D83-D84-D85-D86</f>
        <v>781331.6140000003</v>
      </c>
      <c r="E87" s="12">
        <f t="shared" si="2"/>
        <v>83.60032190973973</v>
      </c>
    </row>
    <row r="88" spans="1:5" s="45" customFormat="1" ht="20.25" customHeight="1">
      <c r="A88" s="10" t="s">
        <v>14</v>
      </c>
      <c r="B88" s="11">
        <f>B13+B22+B41+B34+B55+B60+B62+B65+B67+B72+B80+B48</f>
        <v>504693.444</v>
      </c>
      <c r="C88" s="11">
        <f>C13+C22+C41+C34+C55+C60+C62+C65+C67+C72+C80+C48</f>
        <v>237038.02000000002</v>
      </c>
      <c r="D88" s="11">
        <f>D13+D22+D41+D34+D55+D60+D62+D65+D67+D72+D80+D48</f>
        <v>54577.172</v>
      </c>
      <c r="E88" s="12">
        <f t="shared" si="2"/>
        <v>23.024648957158853</v>
      </c>
    </row>
    <row r="89" spans="1:5" s="45" customFormat="1" ht="15">
      <c r="A89" s="10" t="s">
        <v>23</v>
      </c>
      <c r="B89" s="11">
        <f>SUM(B81)</f>
        <v>23777.24</v>
      </c>
      <c r="C89" s="11">
        <f>SUM(C81)</f>
        <v>10191.375</v>
      </c>
      <c r="D89" s="11">
        <f>SUM(D81)</f>
        <v>7000</v>
      </c>
      <c r="E89" s="12">
        <f t="shared" si="2"/>
        <v>68.68553065705069</v>
      </c>
    </row>
    <row r="90" spans="1:5" s="45" customFormat="1" ht="15">
      <c r="A90" s="10" t="s">
        <v>29</v>
      </c>
      <c r="B90" s="11">
        <f>SUM(B73)</f>
        <v>2589.8</v>
      </c>
      <c r="C90" s="11">
        <f>SUM(C73)</f>
        <v>1189.8</v>
      </c>
      <c r="D90" s="11"/>
      <c r="E90" s="12">
        <f t="shared" si="2"/>
        <v>0</v>
      </c>
    </row>
    <row r="91" spans="2:5" ht="15">
      <c r="B91" s="45"/>
      <c r="E91" s="54"/>
    </row>
    <row r="92" spans="2:5" ht="15">
      <c r="B92" s="45"/>
      <c r="C92" s="51"/>
      <c r="D92" s="52"/>
      <c r="E92" s="55"/>
    </row>
    <row r="93" spans="2:4" ht="15">
      <c r="B93" s="45"/>
      <c r="C93" s="53"/>
      <c r="D93" s="53"/>
    </row>
    <row r="94" spans="2:4" ht="15">
      <c r="B94" s="45"/>
      <c r="C94" s="46"/>
      <c r="D94" s="49"/>
    </row>
    <row r="95" spans="2:4" ht="15">
      <c r="B95" s="45"/>
      <c r="C95" s="47"/>
      <c r="D95" s="48"/>
    </row>
    <row r="96" ht="15">
      <c r="D96" s="46"/>
    </row>
    <row r="98" ht="15">
      <c r="D98" s="4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B5" sqref="B5:E90"/>
    </sheetView>
  </sheetViews>
  <sheetFormatPr defaultColWidth="9.140625" defaultRowHeight="15"/>
  <cols>
    <col min="1" max="1" width="36.140625" style="42" customWidth="1"/>
    <col min="2" max="2" width="17.28125" style="42" customWidth="1"/>
    <col min="3" max="3" width="18.57421875" style="42" customWidth="1"/>
    <col min="4" max="4" width="19.140625" style="42" customWidth="1"/>
    <col min="5" max="5" width="15.140625" style="42" customWidth="1"/>
    <col min="6" max="16384" width="9.140625" style="42" customWidth="1"/>
  </cols>
  <sheetData>
    <row r="1" spans="1:5" s="24" customFormat="1" ht="40.5" customHeight="1">
      <c r="A1" s="78" t="s">
        <v>70</v>
      </c>
      <c r="B1" s="78"/>
      <c r="C1" s="78"/>
      <c r="D1" s="78"/>
      <c r="E1" s="78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9"/>
      <c r="B3" s="76" t="s">
        <v>64</v>
      </c>
      <c r="C3" s="76" t="s">
        <v>68</v>
      </c>
      <c r="D3" s="76" t="s">
        <v>72</v>
      </c>
      <c r="E3" s="76" t="s">
        <v>62</v>
      </c>
    </row>
    <row r="4" spans="1:5" s="24" customFormat="1" ht="114" customHeight="1">
      <c r="A4" s="80"/>
      <c r="B4" s="77"/>
      <c r="C4" s="77"/>
      <c r="D4" s="77"/>
      <c r="E4" s="77"/>
    </row>
    <row r="5" spans="1:5" s="28" customFormat="1" ht="14.25">
      <c r="A5" s="27" t="s">
        <v>32</v>
      </c>
      <c r="B5" s="11">
        <f>B6+B13</f>
        <v>1070166.521</v>
      </c>
      <c r="C5" s="11">
        <f>C6+C13</f>
        <v>476109.55100000004</v>
      </c>
      <c r="D5" s="11">
        <f>D6+D13</f>
        <v>360079.939</v>
      </c>
      <c r="E5" s="12">
        <f>SUM(D5)/C5*100</f>
        <v>75.62963991033232</v>
      </c>
    </row>
    <row r="6" spans="1:5" s="30" customFormat="1" ht="15">
      <c r="A6" s="29" t="s">
        <v>33</v>
      </c>
      <c r="B6" s="18">
        <v>1017168.059</v>
      </c>
      <c r="C6" s="18">
        <v>443451.329</v>
      </c>
      <c r="D6" s="57">
        <v>352316.968</v>
      </c>
      <c r="E6" s="13">
        <f aca="true" t="shared" si="0" ref="E6:E69">SUM(D6)/C6*100</f>
        <v>79.44884702329982</v>
      </c>
    </row>
    <row r="7" spans="1:5" s="30" customFormat="1" ht="15">
      <c r="A7" s="31" t="s">
        <v>34</v>
      </c>
      <c r="B7" s="5">
        <v>663355.479</v>
      </c>
      <c r="C7" s="5">
        <v>278832.259</v>
      </c>
      <c r="D7" s="5">
        <v>221882.289</v>
      </c>
      <c r="E7" s="13">
        <f t="shared" si="0"/>
        <v>79.57554473637857</v>
      </c>
    </row>
    <row r="8" spans="1:5" s="30" customFormat="1" ht="15">
      <c r="A8" s="31" t="s">
        <v>35</v>
      </c>
      <c r="B8" s="5">
        <v>145938.204</v>
      </c>
      <c r="C8" s="5">
        <v>61897.312</v>
      </c>
      <c r="D8" s="5">
        <v>49405.737</v>
      </c>
      <c r="E8" s="13">
        <f t="shared" si="0"/>
        <v>79.81887323313815</v>
      </c>
    </row>
    <row r="9" spans="1:5" s="30" customFormat="1" ht="15">
      <c r="A9" s="31" t="s">
        <v>36</v>
      </c>
      <c r="B9" s="5">
        <v>187.729</v>
      </c>
      <c r="C9" s="5">
        <v>20.125</v>
      </c>
      <c r="D9" s="5">
        <v>17.712</v>
      </c>
      <c r="E9" s="13">
        <f t="shared" si="0"/>
        <v>88.00993788819875</v>
      </c>
    </row>
    <row r="10" spans="1:5" s="30" customFormat="1" ht="15">
      <c r="A10" s="31" t="s">
        <v>37</v>
      </c>
      <c r="B10" s="5">
        <v>57191.792</v>
      </c>
      <c r="C10" s="5">
        <v>21519.96</v>
      </c>
      <c r="D10" s="5">
        <v>17091.235</v>
      </c>
      <c r="E10" s="13">
        <f t="shared" si="0"/>
        <v>79.42038461038032</v>
      </c>
    </row>
    <row r="11" spans="1:5" s="30" customFormat="1" ht="30">
      <c r="A11" s="31" t="s">
        <v>38</v>
      </c>
      <c r="B11" s="5">
        <v>83971.397</v>
      </c>
      <c r="C11" s="5">
        <v>48873.516</v>
      </c>
      <c r="D11" s="5">
        <v>45341.351</v>
      </c>
      <c r="E11" s="13">
        <f t="shared" si="0"/>
        <v>92.77284449925804</v>
      </c>
    </row>
    <row r="12" spans="1:5" s="30" customFormat="1" ht="15">
      <c r="A12" s="31" t="s">
        <v>39</v>
      </c>
      <c r="B12" s="56">
        <f>SUM(B6)-B7-B8-B9-B10-B11</f>
        <v>66523.45799999998</v>
      </c>
      <c r="C12" s="56">
        <f>SUM(C6)-C7-C8-C9-C10-C11</f>
        <v>32308.157000000007</v>
      </c>
      <c r="D12" s="56">
        <f>SUM(D6)-D7-D8-D9-D10-D11</f>
        <v>18578.644000000008</v>
      </c>
      <c r="E12" s="63">
        <f t="shared" si="0"/>
        <v>57.50449956028134</v>
      </c>
    </row>
    <row r="13" spans="1:5" s="30" customFormat="1" ht="15">
      <c r="A13" s="29" t="s">
        <v>40</v>
      </c>
      <c r="B13" s="18">
        <v>52998.462</v>
      </c>
      <c r="C13" s="18">
        <v>32658.222</v>
      </c>
      <c r="D13" s="18">
        <v>7762.971</v>
      </c>
      <c r="E13" s="13">
        <f t="shared" si="0"/>
        <v>23.770341814689115</v>
      </c>
    </row>
    <row r="14" spans="1:5" s="28" customFormat="1" ht="14.25">
      <c r="A14" s="27" t="s">
        <v>41</v>
      </c>
      <c r="B14" s="11">
        <f>B15+B22</f>
        <v>503619.989</v>
      </c>
      <c r="C14" s="11">
        <f>C15+C22</f>
        <v>215953.007</v>
      </c>
      <c r="D14" s="11">
        <f>D15+D22</f>
        <v>178590.349</v>
      </c>
      <c r="E14" s="12">
        <f t="shared" si="0"/>
        <v>82.6987090760908</v>
      </c>
    </row>
    <row r="15" spans="1:5" s="30" customFormat="1" ht="15">
      <c r="A15" s="29" t="s">
        <v>42</v>
      </c>
      <c r="B15" s="18">
        <f>465525.2+29125.5</f>
        <v>494650.7</v>
      </c>
      <c r="C15" s="18">
        <f>195605.689+12135.625</f>
        <v>207741.314</v>
      </c>
      <c r="D15" s="18">
        <f>165590.886+10922.063</f>
        <v>176512.949</v>
      </c>
      <c r="E15" s="13">
        <f t="shared" si="0"/>
        <v>84.96766752905009</v>
      </c>
    </row>
    <row r="16" spans="1:5" s="30" customFormat="1" ht="15">
      <c r="A16" s="31" t="s">
        <v>34</v>
      </c>
      <c r="B16" s="5"/>
      <c r="C16" s="5"/>
      <c r="D16" s="5"/>
      <c r="E16" s="13"/>
    </row>
    <row r="17" spans="1:5" s="30" customFormat="1" ht="15">
      <c r="A17" s="31" t="s">
        <v>35</v>
      </c>
      <c r="B17" s="5"/>
      <c r="C17" s="5"/>
      <c r="D17" s="5"/>
      <c r="E17" s="13"/>
    </row>
    <row r="18" spans="1:5" s="30" customFormat="1" ht="15">
      <c r="A18" s="31" t="s">
        <v>36</v>
      </c>
      <c r="B18" s="5"/>
      <c r="C18" s="5"/>
      <c r="D18" s="5"/>
      <c r="E18" s="13"/>
    </row>
    <row r="19" spans="1:5" s="30" customFormat="1" ht="15">
      <c r="A19" s="31" t="s">
        <v>37</v>
      </c>
      <c r="B19" s="5"/>
      <c r="C19" s="5"/>
      <c r="D19" s="5"/>
      <c r="E19" s="13"/>
    </row>
    <row r="20" spans="1:5" s="30" customFormat="1" ht="30">
      <c r="A20" s="31" t="s">
        <v>38</v>
      </c>
      <c r="B20" s="5"/>
      <c r="C20" s="5"/>
      <c r="D20" s="5"/>
      <c r="E20" s="13"/>
    </row>
    <row r="21" spans="1:5" s="30" customFormat="1" ht="15">
      <c r="A21" s="31" t="s">
        <v>39</v>
      </c>
      <c r="B21" s="56">
        <f>SUM(B15)-B16-B17-B18-B19-B20</f>
        <v>494650.7</v>
      </c>
      <c r="C21" s="56">
        <f>SUM(C15)-C16-C17-C18-C19-C20</f>
        <v>207741.314</v>
      </c>
      <c r="D21" s="56">
        <f>SUM(D15)-D16-D17-D18-D19-D20</f>
        <v>176512.949</v>
      </c>
      <c r="E21" s="63">
        <f t="shared" si="0"/>
        <v>84.96766752905009</v>
      </c>
    </row>
    <row r="22" spans="1:5" s="30" customFormat="1" ht="15">
      <c r="A22" s="29" t="s">
        <v>40</v>
      </c>
      <c r="B22" s="18">
        <v>8969.289</v>
      </c>
      <c r="C22" s="18">
        <v>8211.693</v>
      </c>
      <c r="D22" s="18">
        <v>2077.4</v>
      </c>
      <c r="E22" s="13">
        <f t="shared" si="0"/>
        <v>25.298071907948827</v>
      </c>
    </row>
    <row r="23" spans="1:5" s="28" customFormat="1" ht="28.5">
      <c r="A23" s="27" t="s">
        <v>57</v>
      </c>
      <c r="B23" s="11">
        <f>B24+B34</f>
        <v>884982.574</v>
      </c>
      <c r="C23" s="11">
        <f>C24+C34</f>
        <v>486241.063</v>
      </c>
      <c r="D23" s="11">
        <f>D24+D34</f>
        <v>473383.03</v>
      </c>
      <c r="E23" s="12">
        <f t="shared" si="0"/>
        <v>97.35562584519934</v>
      </c>
    </row>
    <row r="24" spans="1:5" s="30" customFormat="1" ht="15">
      <c r="A24" s="29" t="s">
        <v>42</v>
      </c>
      <c r="B24" s="57">
        <v>880594.25</v>
      </c>
      <c r="C24" s="57">
        <v>483372.739</v>
      </c>
      <c r="D24" s="57">
        <f>471827.223+540.943</f>
        <v>472368.166</v>
      </c>
      <c r="E24" s="13">
        <f t="shared" si="0"/>
        <v>97.72337740378859</v>
      </c>
    </row>
    <row r="25" spans="1:5" s="30" customFormat="1" ht="15">
      <c r="A25" s="31" t="s">
        <v>34</v>
      </c>
      <c r="B25" s="56">
        <v>22699.713</v>
      </c>
      <c r="C25" s="56">
        <v>9164.695</v>
      </c>
      <c r="D25" s="56">
        <f>7562.626+15.335</f>
        <v>7577.961</v>
      </c>
      <c r="E25" s="13">
        <f t="shared" si="0"/>
        <v>82.68645055836555</v>
      </c>
    </row>
    <row r="26" spans="1:5" s="30" customFormat="1" ht="15">
      <c r="A26" s="31" t="s">
        <v>35</v>
      </c>
      <c r="B26" s="56">
        <v>4944.224</v>
      </c>
      <c r="C26" s="56">
        <v>2004.199</v>
      </c>
      <c r="D26" s="56">
        <f>1667.187+3.374</f>
        <v>1670.561</v>
      </c>
      <c r="E26" s="13">
        <f t="shared" si="0"/>
        <v>83.35305027095612</v>
      </c>
    </row>
    <row r="27" spans="1:5" s="30" customFormat="1" ht="15">
      <c r="A27" s="31" t="s">
        <v>36</v>
      </c>
      <c r="B27" s="56">
        <v>100.175</v>
      </c>
      <c r="C27" s="56">
        <v>64.325</v>
      </c>
      <c r="D27" s="56">
        <v>36.264</v>
      </c>
      <c r="E27" s="13">
        <f t="shared" si="0"/>
        <v>56.37621453556161</v>
      </c>
    </row>
    <row r="28" spans="1:5" s="30" customFormat="1" ht="15">
      <c r="A28" s="31" t="s">
        <v>37</v>
      </c>
      <c r="B28" s="56">
        <v>326.99</v>
      </c>
      <c r="C28" s="56">
        <v>127.035</v>
      </c>
      <c r="D28" s="56">
        <v>109.849</v>
      </c>
      <c r="E28" s="13">
        <f t="shared" si="0"/>
        <v>86.471444877396</v>
      </c>
    </row>
    <row r="29" spans="1:5" s="30" customFormat="1" ht="30">
      <c r="A29" s="31" t="s">
        <v>38</v>
      </c>
      <c r="B29" s="56">
        <v>1301.5</v>
      </c>
      <c r="C29" s="56">
        <v>744.898</v>
      </c>
      <c r="D29" s="56">
        <v>579.379</v>
      </c>
      <c r="E29" s="13">
        <f t="shared" si="0"/>
        <v>77.77964231344426</v>
      </c>
    </row>
    <row r="30" spans="1:5" s="30" customFormat="1" ht="15">
      <c r="A30" s="31" t="s">
        <v>39</v>
      </c>
      <c r="B30" s="56">
        <f>SUM(B24)-B25-B26-B27-B28-B29</f>
        <v>851221.6479999999</v>
      </c>
      <c r="C30" s="56">
        <f>SUM(C24)-C25-C26-C27-C28-C29</f>
        <v>471267.587</v>
      </c>
      <c r="D30" s="56">
        <f>SUM(D24)-D25-D26-D27-D28-D29</f>
        <v>462394.152</v>
      </c>
      <c r="E30" s="13">
        <f t="shared" si="0"/>
        <v>98.11711323995638</v>
      </c>
    </row>
    <row r="31" spans="1:5" s="30" customFormat="1" ht="15">
      <c r="A31" s="31" t="s">
        <v>43</v>
      </c>
      <c r="B31" s="5">
        <f>SUM(B32:B33)</f>
        <v>822155.5</v>
      </c>
      <c r="C31" s="5">
        <f>SUM(C32:C33)</f>
        <v>459570.941</v>
      </c>
      <c r="D31" s="56">
        <f>SUM(D32:D33)</f>
        <v>455178.675</v>
      </c>
      <c r="E31" s="13">
        <f t="shared" si="0"/>
        <v>99.04426811877124</v>
      </c>
    </row>
    <row r="32" spans="1:5" s="30" customFormat="1" ht="30">
      <c r="A32" s="32" t="s">
        <v>61</v>
      </c>
      <c r="B32" s="68">
        <v>521582.3</v>
      </c>
      <c r="C32" s="68">
        <v>207947.266</v>
      </c>
      <c r="D32" s="69">
        <v>203555.183</v>
      </c>
      <c r="E32" s="70">
        <f t="shared" si="0"/>
        <v>97.88788615282876</v>
      </c>
    </row>
    <row r="33" spans="1:5" s="30" customFormat="1" ht="15">
      <c r="A33" s="32" t="s">
        <v>58</v>
      </c>
      <c r="B33" s="5">
        <v>300573.2</v>
      </c>
      <c r="C33" s="5">
        <v>251623.675</v>
      </c>
      <c r="D33" s="56">
        <v>251623.492</v>
      </c>
      <c r="E33" s="13">
        <f t="shared" si="0"/>
        <v>99.99992727234431</v>
      </c>
    </row>
    <row r="34" spans="1:5" s="30" customFormat="1" ht="15">
      <c r="A34" s="29" t="s">
        <v>40</v>
      </c>
      <c r="B34" s="57">
        <v>4388.324</v>
      </c>
      <c r="C34" s="57">
        <v>2868.324</v>
      </c>
      <c r="D34" s="57">
        <v>1014.864</v>
      </c>
      <c r="E34" s="13">
        <f t="shared" si="0"/>
        <v>35.38177695406795</v>
      </c>
    </row>
    <row r="35" spans="1:5" s="28" customFormat="1" ht="14.25">
      <c r="A35" s="27" t="s">
        <v>59</v>
      </c>
      <c r="B35" s="59">
        <f>B36+B41</f>
        <v>125623.329</v>
      </c>
      <c r="C35" s="59">
        <f>C36+C41</f>
        <v>55831.215000000004</v>
      </c>
      <c r="D35" s="59">
        <f>D36+D41</f>
        <v>40216.058000000005</v>
      </c>
      <c r="E35" s="12">
        <f t="shared" si="0"/>
        <v>72.03149349338001</v>
      </c>
    </row>
    <row r="36" spans="1:5" s="30" customFormat="1" ht="15">
      <c r="A36" s="29" t="s">
        <v>42</v>
      </c>
      <c r="B36" s="57">
        <v>120009.3</v>
      </c>
      <c r="C36" s="57">
        <v>53167.686</v>
      </c>
      <c r="D36" s="57">
        <v>39676.415</v>
      </c>
      <c r="E36" s="13">
        <f t="shared" si="0"/>
        <v>74.62505515098023</v>
      </c>
    </row>
    <row r="37" spans="1:5" s="30" customFormat="1" ht="15">
      <c r="A37" s="31" t="s">
        <v>34</v>
      </c>
      <c r="B37" s="56">
        <v>60226.938</v>
      </c>
      <c r="C37" s="56">
        <v>26927.756</v>
      </c>
      <c r="D37" s="56">
        <v>19968.35</v>
      </c>
      <c r="E37" s="13">
        <f t="shared" si="0"/>
        <v>74.15526938078315</v>
      </c>
    </row>
    <row r="38" spans="1:5" s="30" customFormat="1" ht="15">
      <c r="A38" s="31" t="s">
        <v>35</v>
      </c>
      <c r="B38" s="56">
        <v>13249.926</v>
      </c>
      <c r="C38" s="56">
        <v>6033.7</v>
      </c>
      <c r="D38" s="56">
        <v>4482.269</v>
      </c>
      <c r="E38" s="13">
        <f t="shared" si="0"/>
        <v>74.28723668727315</v>
      </c>
    </row>
    <row r="39" spans="1:5" s="30" customFormat="1" ht="30">
      <c r="A39" s="31" t="s">
        <v>38</v>
      </c>
      <c r="B39" s="56">
        <v>6311.124</v>
      </c>
      <c r="C39" s="56">
        <v>3618.843</v>
      </c>
      <c r="D39" s="56">
        <v>3113.638</v>
      </c>
      <c r="E39" s="13">
        <f t="shared" si="0"/>
        <v>86.03959884416096</v>
      </c>
    </row>
    <row r="40" spans="1:5" s="30" customFormat="1" ht="15">
      <c r="A40" s="31" t="s">
        <v>39</v>
      </c>
      <c r="B40" s="56">
        <f>SUM(B36)-B37-B38-B39</f>
        <v>40221.312000000005</v>
      </c>
      <c r="C40" s="56">
        <f>SUM(C36)-C37-C38-C39</f>
        <v>16587.387</v>
      </c>
      <c r="D40" s="56">
        <f>SUM(D36)-D37-D38-D39</f>
        <v>12112.158000000003</v>
      </c>
      <c r="E40" s="13">
        <f t="shared" si="0"/>
        <v>73.02028945246171</v>
      </c>
    </row>
    <row r="41" spans="1:5" s="30" customFormat="1" ht="15">
      <c r="A41" s="29" t="s">
        <v>40</v>
      </c>
      <c r="B41" s="57">
        <v>5614.029</v>
      </c>
      <c r="C41" s="57">
        <v>2663.529</v>
      </c>
      <c r="D41" s="57">
        <v>539.643</v>
      </c>
      <c r="E41" s="13">
        <f t="shared" si="0"/>
        <v>20.2604514536917</v>
      </c>
    </row>
    <row r="42" spans="1:5" s="28" customFormat="1" ht="14.25">
      <c r="A42" s="27" t="s">
        <v>60</v>
      </c>
      <c r="B42" s="59">
        <f>B43+B48</f>
        <v>90879.807</v>
      </c>
      <c r="C42" s="59">
        <f>C43+C48</f>
        <v>53067.869999999995</v>
      </c>
      <c r="D42" s="59">
        <f>D43+D48</f>
        <v>28163.507</v>
      </c>
      <c r="E42" s="12">
        <f t="shared" si="0"/>
        <v>53.07073187599202</v>
      </c>
    </row>
    <row r="43" spans="1:5" s="30" customFormat="1" ht="15">
      <c r="A43" s="29" t="s">
        <v>42</v>
      </c>
      <c r="B43" s="57">
        <v>73092.3</v>
      </c>
      <c r="C43" s="57">
        <v>35930.363</v>
      </c>
      <c r="D43" s="57">
        <v>26374.004</v>
      </c>
      <c r="E43" s="13">
        <f t="shared" si="0"/>
        <v>73.40311034430685</v>
      </c>
    </row>
    <row r="44" spans="1:5" s="30" customFormat="1" ht="15">
      <c r="A44" s="31" t="s">
        <v>34</v>
      </c>
      <c r="B44" s="56">
        <v>37035.729</v>
      </c>
      <c r="C44" s="56">
        <v>15161.559</v>
      </c>
      <c r="D44" s="56">
        <v>12979.641</v>
      </c>
      <c r="E44" s="13">
        <f t="shared" si="0"/>
        <v>85.60888098644736</v>
      </c>
    </row>
    <row r="45" spans="1:5" s="30" customFormat="1" ht="15">
      <c r="A45" s="31" t="s">
        <v>35</v>
      </c>
      <c r="B45" s="56">
        <v>8156.542</v>
      </c>
      <c r="C45" s="56">
        <v>3335.409</v>
      </c>
      <c r="D45" s="56">
        <v>2838.278</v>
      </c>
      <c r="E45" s="13">
        <f t="shared" si="0"/>
        <v>85.09535112485455</v>
      </c>
    </row>
    <row r="46" spans="1:5" s="30" customFormat="1" ht="30">
      <c r="A46" s="31" t="s">
        <v>38</v>
      </c>
      <c r="B46" s="56">
        <v>5627.013</v>
      </c>
      <c r="C46" s="56">
        <v>2944.852</v>
      </c>
      <c r="D46" s="56">
        <v>2484.482</v>
      </c>
      <c r="E46" s="13">
        <f t="shared" si="0"/>
        <v>84.36695630204845</v>
      </c>
    </row>
    <row r="47" spans="1:5" s="30" customFormat="1" ht="15">
      <c r="A47" s="31" t="s">
        <v>39</v>
      </c>
      <c r="B47" s="56">
        <f>SUM(B43)-B44-B45-B46</f>
        <v>22273.016000000003</v>
      </c>
      <c r="C47" s="56">
        <f>SUM(C43)-C44-C45-C46</f>
        <v>14488.542999999998</v>
      </c>
      <c r="D47" s="56">
        <f>SUM(D43)-D44-D45-D46</f>
        <v>8071.603000000001</v>
      </c>
      <c r="E47" s="13">
        <f t="shared" si="0"/>
        <v>55.71024636500718</v>
      </c>
    </row>
    <row r="48" spans="1:5" s="30" customFormat="1" ht="15">
      <c r="A48" s="29" t="s">
        <v>40</v>
      </c>
      <c r="B48" s="57">
        <v>17787.507</v>
      </c>
      <c r="C48" s="57">
        <v>17137.507</v>
      </c>
      <c r="D48" s="57">
        <v>1789.503</v>
      </c>
      <c r="E48" s="13">
        <f t="shared" si="0"/>
        <v>10.442026369413005</v>
      </c>
    </row>
    <row r="49" spans="1:5" s="30" customFormat="1" ht="14.25">
      <c r="A49" s="27" t="s">
        <v>44</v>
      </c>
      <c r="B49" s="11">
        <f>B50+B55</f>
        <v>135801.96000000002</v>
      </c>
      <c r="C49" s="11">
        <f>C50+C55</f>
        <v>59043.217000000004</v>
      </c>
      <c r="D49" s="11">
        <f>D50+D55</f>
        <v>39753.572</v>
      </c>
      <c r="E49" s="12">
        <f t="shared" si="0"/>
        <v>67.32961721919725</v>
      </c>
    </row>
    <row r="50" spans="1:5" s="30" customFormat="1" ht="15">
      <c r="A50" s="29" t="s">
        <v>42</v>
      </c>
      <c r="B50" s="18">
        <v>122801.96</v>
      </c>
      <c r="C50" s="18">
        <v>49535.347</v>
      </c>
      <c r="D50" s="18">
        <v>38536.423</v>
      </c>
      <c r="E50" s="13">
        <f t="shared" si="0"/>
        <v>77.79580710315808</v>
      </c>
    </row>
    <row r="51" spans="1:5" s="30" customFormat="1" ht="15">
      <c r="A51" s="31" t="s">
        <v>34</v>
      </c>
      <c r="B51" s="5">
        <v>81242.746</v>
      </c>
      <c r="C51" s="5">
        <v>31598.109</v>
      </c>
      <c r="D51" s="5">
        <v>25509.507</v>
      </c>
      <c r="E51" s="13">
        <f t="shared" si="0"/>
        <v>80.73111906791638</v>
      </c>
    </row>
    <row r="52" spans="1:5" s="30" customFormat="1" ht="15">
      <c r="A52" s="31" t="s">
        <v>35</v>
      </c>
      <c r="B52" s="5">
        <v>17899.497</v>
      </c>
      <c r="C52" s="5">
        <v>7017.431</v>
      </c>
      <c r="D52" s="5">
        <v>5594.406</v>
      </c>
      <c r="E52" s="13">
        <f t="shared" si="0"/>
        <v>79.7215676221113</v>
      </c>
    </row>
    <row r="53" spans="1:5" s="30" customFormat="1" ht="30">
      <c r="A53" s="31" t="s">
        <v>38</v>
      </c>
      <c r="B53" s="5">
        <v>4844.889</v>
      </c>
      <c r="C53" s="5">
        <v>2642.307</v>
      </c>
      <c r="D53" s="5">
        <v>2319.511</v>
      </c>
      <c r="E53" s="13">
        <f t="shared" si="0"/>
        <v>87.78355429554553</v>
      </c>
    </row>
    <row r="54" spans="1:5" s="30" customFormat="1" ht="15">
      <c r="A54" s="31" t="s">
        <v>39</v>
      </c>
      <c r="B54" s="5">
        <f>SUM(B50)-B51-B52-B53</f>
        <v>18814.82800000001</v>
      </c>
      <c r="C54" s="5">
        <f>SUM(C50)-C51-C52-C53</f>
        <v>8277.5</v>
      </c>
      <c r="D54" s="5">
        <f>SUM(D50)-D51-D52-D53</f>
        <v>5112.999000000002</v>
      </c>
      <c r="E54" s="13">
        <f t="shared" si="0"/>
        <v>61.769845967985525</v>
      </c>
    </row>
    <row r="55" spans="1:5" s="30" customFormat="1" ht="15">
      <c r="A55" s="29" t="s">
        <v>40</v>
      </c>
      <c r="B55" s="18">
        <v>13000</v>
      </c>
      <c r="C55" s="18">
        <v>9507.87</v>
      </c>
      <c r="D55" s="18">
        <v>1217.149</v>
      </c>
      <c r="E55" s="13">
        <f t="shared" si="0"/>
        <v>12.801489713258594</v>
      </c>
    </row>
    <row r="56" spans="1:5" s="30" customFormat="1" ht="28.5">
      <c r="A56" s="14" t="s">
        <v>45</v>
      </c>
      <c r="B56" s="15">
        <f>B57+B60</f>
        <v>342764.319</v>
      </c>
      <c r="C56" s="15">
        <f>C57+C60</f>
        <v>158054.492</v>
      </c>
      <c r="D56" s="58">
        <f>D57+D60</f>
        <v>63794.013999999996</v>
      </c>
      <c r="E56" s="12">
        <f t="shared" si="0"/>
        <v>40.362037922971524</v>
      </c>
    </row>
    <row r="57" spans="1:5" s="30" customFormat="1" ht="15">
      <c r="A57" s="29" t="s">
        <v>42</v>
      </c>
      <c r="B57" s="18">
        <f>204650.404</f>
        <v>204650.404</v>
      </c>
      <c r="C57" s="18">
        <v>99309.74</v>
      </c>
      <c r="D57" s="18">
        <v>44662.229</v>
      </c>
      <c r="E57" s="13">
        <f t="shared" si="0"/>
        <v>44.972657264030694</v>
      </c>
    </row>
    <row r="58" spans="1:5" s="30" customFormat="1" ht="30">
      <c r="A58" s="31" t="s">
        <v>38</v>
      </c>
      <c r="B58" s="5">
        <v>19572.943</v>
      </c>
      <c r="C58" s="5">
        <v>15355</v>
      </c>
      <c r="D58" s="5">
        <v>14412.782</v>
      </c>
      <c r="E58" s="13">
        <f t="shared" si="0"/>
        <v>93.8637707587105</v>
      </c>
    </row>
    <row r="59" spans="1:5" s="30" customFormat="1" ht="15">
      <c r="A59" s="31" t="s">
        <v>39</v>
      </c>
      <c r="B59" s="5">
        <f>SUM(B57)-B58</f>
        <v>185077.461</v>
      </c>
      <c r="C59" s="5">
        <f>SUM(C57)-C58</f>
        <v>83954.74</v>
      </c>
      <c r="D59" s="5">
        <f>SUM(D57)-D58</f>
        <v>30249.447</v>
      </c>
      <c r="E59" s="13">
        <f t="shared" si="0"/>
        <v>36.030660091377804</v>
      </c>
    </row>
    <row r="60" spans="1:5" s="30" customFormat="1" ht="15">
      <c r="A60" s="29" t="s">
        <v>40</v>
      </c>
      <c r="B60" s="18">
        <f>135113.915+3000</f>
        <v>138113.915</v>
      </c>
      <c r="C60" s="18">
        <f>57684.752+1060</f>
        <v>58744.752</v>
      </c>
      <c r="D60" s="18">
        <v>19131.785</v>
      </c>
      <c r="E60" s="13">
        <f t="shared" si="0"/>
        <v>32.56764961745009</v>
      </c>
    </row>
    <row r="61" spans="1:5" s="30" customFormat="1" ht="15">
      <c r="A61" s="14" t="s">
        <v>66</v>
      </c>
      <c r="B61" s="15">
        <f>SUM(B62)</f>
        <v>127014.104</v>
      </c>
      <c r="C61" s="15">
        <f>SUM(C62)</f>
        <v>75676.612</v>
      </c>
      <c r="D61" s="15">
        <f>SUM(D62)</f>
        <v>4127.599</v>
      </c>
      <c r="E61" s="12">
        <f t="shared" si="0"/>
        <v>5.454259765223105</v>
      </c>
    </row>
    <row r="62" spans="1:5" s="30" customFormat="1" ht="15">
      <c r="A62" s="29" t="s">
        <v>40</v>
      </c>
      <c r="B62" s="18">
        <v>127014.104</v>
      </c>
      <c r="C62" s="18">
        <v>75676.612</v>
      </c>
      <c r="D62" s="18">
        <v>4127.599</v>
      </c>
      <c r="E62" s="13">
        <f t="shared" si="0"/>
        <v>5.454259765223105</v>
      </c>
    </row>
    <row r="63" spans="1:5" s="30" customFormat="1" ht="15">
      <c r="A63" s="33" t="s">
        <v>46</v>
      </c>
      <c r="B63" s="15">
        <f>SUM(B64:B65)</f>
        <v>149111.544</v>
      </c>
      <c r="C63" s="15">
        <f>SUM(C64:C65)</f>
        <v>71053.11</v>
      </c>
      <c r="D63" s="15">
        <f>SUM(D64:D65)</f>
        <v>45352.46</v>
      </c>
      <c r="E63" s="12">
        <f t="shared" si="0"/>
        <v>63.82895836649515</v>
      </c>
    </row>
    <row r="64" spans="1:5" s="30" customFormat="1" ht="15">
      <c r="A64" s="29" t="s">
        <v>39</v>
      </c>
      <c r="B64" s="18">
        <v>91447.315</v>
      </c>
      <c r="C64" s="18">
        <v>43275.784</v>
      </c>
      <c r="D64" s="18">
        <v>29136.202</v>
      </c>
      <c r="E64" s="13">
        <f t="shared" si="0"/>
        <v>67.32680336883095</v>
      </c>
    </row>
    <row r="65" spans="1:5" s="30" customFormat="1" ht="15">
      <c r="A65" s="29" t="s">
        <v>40</v>
      </c>
      <c r="B65" s="18">
        <v>57664.229</v>
      </c>
      <c r="C65" s="18">
        <v>27777.326</v>
      </c>
      <c r="D65" s="18">
        <v>16216.258</v>
      </c>
      <c r="E65" s="13">
        <f t="shared" si="0"/>
        <v>58.37947828383481</v>
      </c>
    </row>
    <row r="66" spans="1:5" s="30" customFormat="1" ht="57">
      <c r="A66" s="34" t="s">
        <v>47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30" customFormat="1" ht="15">
      <c r="A67" s="29" t="s">
        <v>40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30" customFormat="1" ht="39.75" customHeight="1">
      <c r="A68" s="33" t="s">
        <v>48</v>
      </c>
      <c r="B68" s="11">
        <f>SUM(B69)+B72</f>
        <v>8700</v>
      </c>
      <c r="C68" s="11">
        <f>SUM(C69)+C72</f>
        <v>4491.259</v>
      </c>
      <c r="D68" s="11">
        <f>SUM(D69)+D72</f>
        <v>1196.479</v>
      </c>
      <c r="E68" s="12">
        <f t="shared" si="0"/>
        <v>26.64016927102178</v>
      </c>
    </row>
    <row r="69" spans="1:5" s="30" customFormat="1" ht="15">
      <c r="A69" s="29" t="s">
        <v>42</v>
      </c>
      <c r="B69" s="18">
        <v>8670</v>
      </c>
      <c r="C69" s="18">
        <v>4461.259</v>
      </c>
      <c r="D69" s="18">
        <v>1196.479</v>
      </c>
      <c r="E69" s="13">
        <f t="shared" si="0"/>
        <v>26.81931266487779</v>
      </c>
    </row>
    <row r="70" spans="1:5" s="30" customFormat="1" ht="30">
      <c r="A70" s="31" t="s">
        <v>38</v>
      </c>
      <c r="B70" s="5">
        <v>19</v>
      </c>
      <c r="C70" s="5">
        <v>18.9</v>
      </c>
      <c r="D70" s="5">
        <v>6.464</v>
      </c>
      <c r="E70" s="13">
        <f>SUM(D70)/C70*100</f>
        <v>34.2010582010582</v>
      </c>
    </row>
    <row r="71" spans="1:5" s="30" customFormat="1" ht="15">
      <c r="A71" s="31" t="s">
        <v>39</v>
      </c>
      <c r="B71" s="5">
        <f>SUM(B69)-B70</f>
        <v>8651</v>
      </c>
      <c r="C71" s="5">
        <f>SUM(C69)-C70</f>
        <v>4442.359</v>
      </c>
      <c r="D71" s="5">
        <f>SUM(D69)-D70</f>
        <v>1190.015</v>
      </c>
      <c r="E71" s="12">
        <f>SUM(D71)/C71*100</f>
        <v>26.787907055688205</v>
      </c>
    </row>
    <row r="72" spans="1:5" s="30" customFormat="1" ht="15">
      <c r="A72" s="29" t="s">
        <v>40</v>
      </c>
      <c r="B72" s="18">
        <v>30</v>
      </c>
      <c r="C72" s="18">
        <v>30</v>
      </c>
      <c r="D72" s="5"/>
      <c r="E72" s="13">
        <f>SUM(D72)/C72*100</f>
        <v>0</v>
      </c>
    </row>
    <row r="73" spans="1:5" s="30" customFormat="1" ht="15">
      <c r="A73" s="33" t="s">
        <v>49</v>
      </c>
      <c r="B73" s="11">
        <v>2589.8</v>
      </c>
      <c r="C73" s="11">
        <v>1189.8</v>
      </c>
      <c r="D73" s="11"/>
      <c r="E73" s="13">
        <f>SUM(D73)/C73*100</f>
        <v>0</v>
      </c>
    </row>
    <row r="74" spans="1:5" s="30" customFormat="1" ht="14.25">
      <c r="A74" s="33" t="s">
        <v>50</v>
      </c>
      <c r="B74" s="11">
        <v>53836.8</v>
      </c>
      <c r="C74" s="11">
        <v>22432</v>
      </c>
      <c r="D74" s="11">
        <v>19441.067</v>
      </c>
      <c r="E74" s="12">
        <f>SUM(D74)/C74*100</f>
        <v>86.66666815263908</v>
      </c>
    </row>
    <row r="75" spans="1:5" s="28" customFormat="1" ht="15">
      <c r="A75" s="27" t="s">
        <v>51</v>
      </c>
      <c r="B75" s="11">
        <f>SUM(B76)+B80</f>
        <v>96173.72700000001</v>
      </c>
      <c r="C75" s="11">
        <f>SUM(C76)+C80</f>
        <v>9158.964</v>
      </c>
      <c r="D75" s="11">
        <f>SUM(D76)+D80</f>
        <v>1277.318</v>
      </c>
      <c r="E75" s="13">
        <f>SUM(D75)/C75*100</f>
        <v>13.946096960311232</v>
      </c>
    </row>
    <row r="76" spans="1:5" s="28" customFormat="1" ht="15">
      <c r="A76" s="29" t="s">
        <v>42</v>
      </c>
      <c r="B76" s="18">
        <v>18060.142</v>
      </c>
      <c r="C76" s="18">
        <v>8096.779</v>
      </c>
      <c r="D76" s="18">
        <v>1277.318</v>
      </c>
      <c r="E76" s="12">
        <f>SUM(D76)/C76*100</f>
        <v>15.775631272633229</v>
      </c>
    </row>
    <row r="77" spans="1:5" s="30" customFormat="1" ht="15">
      <c r="A77" s="31" t="s">
        <v>34</v>
      </c>
      <c r="B77" s="5"/>
      <c r="C77" s="5"/>
      <c r="D77" s="5"/>
      <c r="E77" s="12"/>
    </row>
    <row r="78" spans="1:5" s="30" customFormat="1" ht="15">
      <c r="A78" s="31" t="s">
        <v>35</v>
      </c>
      <c r="B78" s="5"/>
      <c r="C78" s="5"/>
      <c r="D78" s="5"/>
      <c r="E78" s="12"/>
    </row>
    <row r="79" spans="1:5" s="30" customFormat="1" ht="15">
      <c r="A79" s="31" t="s">
        <v>39</v>
      </c>
      <c r="B79" s="5">
        <f>SUM(B76)-B77-B78</f>
        <v>18060.142</v>
      </c>
      <c r="C79" s="5">
        <f>SUM(C76)-C77-C78</f>
        <v>8096.779</v>
      </c>
      <c r="D79" s="5">
        <f>SUM(D76)-D77-D78</f>
        <v>1277.318</v>
      </c>
      <c r="E79" s="13">
        <f aca="true" t="shared" si="1" ref="E79:E90">SUM(D79)/C79*100</f>
        <v>15.775631272633229</v>
      </c>
    </row>
    <row r="80" spans="1:5" s="30" customFormat="1" ht="15">
      <c r="A80" s="29" t="s">
        <v>40</v>
      </c>
      <c r="B80" s="18">
        <f>77963.585+150</f>
        <v>78113.585</v>
      </c>
      <c r="C80" s="18">
        <f>987.185+75</f>
        <v>1062.185</v>
      </c>
      <c r="D80" s="18"/>
      <c r="E80" s="13">
        <f t="shared" si="1"/>
        <v>0</v>
      </c>
    </row>
    <row r="81" spans="1:5" s="30" customFormat="1" ht="40.5">
      <c r="A81" s="35" t="s">
        <v>52</v>
      </c>
      <c r="B81" s="59">
        <f>23000+777.24</f>
        <v>23777.24</v>
      </c>
      <c r="C81" s="59">
        <v>10191.375</v>
      </c>
      <c r="D81" s="11">
        <v>7000</v>
      </c>
      <c r="E81" s="13">
        <f t="shared" si="1"/>
        <v>68.68553065705069</v>
      </c>
    </row>
    <row r="82" spans="1:10" s="39" customFormat="1" ht="15.75">
      <c r="A82" s="36" t="s">
        <v>53</v>
      </c>
      <c r="B82" s="60">
        <f>B5+B14+B23+B35+B42+B49+B56+B61+B63+B66+B68+B73+B74+B75+B81</f>
        <v>3616041.7139999997</v>
      </c>
      <c r="C82" s="60">
        <f>C5+C14+C23+C35+C42+C49+C56+C61+C63+C66+C68+C73+C74+C75+C81</f>
        <v>1699193.5350000004</v>
      </c>
      <c r="D82" s="21">
        <f>D5+D14+D23+D35+D42+D49+D56+D61+D63+D66+D68+D73+D74+D75+D81</f>
        <v>1263075.3919999998</v>
      </c>
      <c r="E82" s="61">
        <f t="shared" si="1"/>
        <v>74.33381577690615</v>
      </c>
      <c r="F82" s="37"/>
      <c r="G82" s="37"/>
      <c r="H82" s="38"/>
      <c r="I82" s="38"/>
      <c r="J82" s="38"/>
    </row>
    <row r="83" spans="1:10" s="39" customFormat="1" ht="15.75">
      <c r="A83" s="27" t="s">
        <v>42</v>
      </c>
      <c r="B83" s="21">
        <f>B6+B15+B24+B36+B43+B50+B57+B64+B69+B76+B74</f>
        <v>3084981.2299999995</v>
      </c>
      <c r="C83" s="21">
        <f>C6+C15+C24+C36+C43+C50+C57+C64+C69+C76+C74</f>
        <v>1450774.34</v>
      </c>
      <c r="D83" s="21">
        <f>D6+D15+D24+D36+D43+D50+D57+D64+D69+D76+D74</f>
        <v>1201498.2200000002</v>
      </c>
      <c r="E83" s="61">
        <f t="shared" si="1"/>
        <v>82.81771926018489</v>
      </c>
      <c r="F83" s="37"/>
      <c r="G83" s="37"/>
      <c r="H83" s="38"/>
      <c r="I83" s="38"/>
      <c r="J83" s="38"/>
    </row>
    <row r="84" spans="1:5" s="41" customFormat="1" ht="15">
      <c r="A84" s="40" t="s">
        <v>34</v>
      </c>
      <c r="B84" s="15">
        <f aca="true" t="shared" si="2" ref="B84:D85">B7+B16+B25+B37+B44+B51+B77</f>
        <v>864560.6050000001</v>
      </c>
      <c r="C84" s="15">
        <f t="shared" si="2"/>
        <v>361684.378</v>
      </c>
      <c r="D84" s="15">
        <f t="shared" si="2"/>
        <v>287917.74799999996</v>
      </c>
      <c r="E84" s="12">
        <f t="shared" si="1"/>
        <v>79.60469556138804</v>
      </c>
    </row>
    <row r="85" spans="1:5" ht="15">
      <c r="A85" s="40" t="s">
        <v>35</v>
      </c>
      <c r="B85" s="15">
        <f t="shared" si="2"/>
        <v>190188.39299999998</v>
      </c>
      <c r="C85" s="15">
        <f t="shared" si="2"/>
        <v>80288.05099999999</v>
      </c>
      <c r="D85" s="15">
        <f t="shared" si="2"/>
        <v>63991.251000000004</v>
      </c>
      <c r="E85" s="12">
        <f t="shared" si="1"/>
        <v>79.70208543236403</v>
      </c>
    </row>
    <row r="86" spans="1:5" ht="15">
      <c r="A86" s="40" t="s">
        <v>54</v>
      </c>
      <c r="B86" s="15">
        <f>B70+B11+B20+B29+B39+B46+B53+B58</f>
        <v>121647.866</v>
      </c>
      <c r="C86" s="15">
        <f>C70+C11+C20+C29+C39+C46+C53+C58</f>
        <v>74198.316</v>
      </c>
      <c r="D86" s="15">
        <f>D70+D11+D20+D29+D39+D46+D53+D58</f>
        <v>68257.60699999999</v>
      </c>
      <c r="E86" s="12">
        <f t="shared" si="1"/>
        <v>91.99347192731435</v>
      </c>
    </row>
    <row r="87" spans="1:5" ht="15">
      <c r="A87" s="40" t="s">
        <v>39</v>
      </c>
      <c r="B87" s="15">
        <f>B83-B84-B85-B86</f>
        <v>1908584.3659999997</v>
      </c>
      <c r="C87" s="15">
        <f>C83-C84-C85-C86</f>
        <v>934603.5950000001</v>
      </c>
      <c r="D87" s="15">
        <f>D83-D84-D85-D86</f>
        <v>781331.6140000003</v>
      </c>
      <c r="E87" s="12">
        <f t="shared" si="1"/>
        <v>83.60032190973973</v>
      </c>
    </row>
    <row r="88" spans="1:5" ht="15">
      <c r="A88" s="27" t="s">
        <v>40</v>
      </c>
      <c r="B88" s="11">
        <f>B13+B22+B41+B34+B55+B60+B62+B65+B67+B72+B80+B48</f>
        <v>504693.444</v>
      </c>
      <c r="C88" s="11">
        <f>C13+C22+C41+C34+C55+C60+C62+C65+C67+C72+C80+C48</f>
        <v>237038.02000000002</v>
      </c>
      <c r="D88" s="11">
        <f>D13+D22+D41+D34+D55+D60+D62+D65+D67+D72+D80+D48</f>
        <v>54577.172</v>
      </c>
      <c r="E88" s="12">
        <f t="shared" si="1"/>
        <v>23.024648957158853</v>
      </c>
    </row>
    <row r="89" spans="1:5" ht="15">
      <c r="A89" s="27" t="s">
        <v>55</v>
      </c>
      <c r="B89" s="11">
        <f>SUM(B81)</f>
        <v>23777.24</v>
      </c>
      <c r="C89" s="11">
        <f>SUM(C81)</f>
        <v>10191.375</v>
      </c>
      <c r="D89" s="11">
        <f>SUM(D81)</f>
        <v>7000</v>
      </c>
      <c r="E89" s="12">
        <f t="shared" si="1"/>
        <v>68.68553065705069</v>
      </c>
    </row>
    <row r="90" spans="1:5" ht="28.5">
      <c r="A90" s="27" t="s">
        <v>56</v>
      </c>
      <c r="B90" s="11">
        <f>SUM(B73)</f>
        <v>2589.8</v>
      </c>
      <c r="C90" s="11">
        <f>SUM(C73)</f>
        <v>1189.8</v>
      </c>
      <c r="D90" s="11"/>
      <c r="E90" s="12">
        <f t="shared" si="1"/>
        <v>0</v>
      </c>
    </row>
    <row r="93" spans="2:3" ht="15">
      <c r="B93" s="43"/>
      <c r="C93" s="43"/>
    </row>
    <row r="94" spans="2:3" ht="15">
      <c r="B94" s="43"/>
      <c r="C94" s="43"/>
    </row>
    <row r="95" spans="2:3" ht="15">
      <c r="B95" s="43"/>
      <c r="C95" s="43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2017-05-16T10:31:06Z</cp:lastPrinted>
  <dcterms:created xsi:type="dcterms:W3CDTF">2015-04-07T07:35:57Z</dcterms:created>
  <dcterms:modified xsi:type="dcterms:W3CDTF">2017-05-16T10:42:37Z</dcterms:modified>
  <cp:category/>
  <cp:version/>
  <cp:contentType/>
  <cp:contentStatus/>
</cp:coreProperties>
</file>