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<sst xmlns="http://schemas.openxmlformats.org/spreadsheetml/2006/main" count="182" uniqueCount="42">
  <si>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</si>
  <si>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</si>
  <si>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</si>
  <si>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</si>
  <si>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</si>
  <si>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</si>
  <si>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</si>
  <si>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</si>
  <si>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</si>
  <si>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</si>
  <si>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</si>
  <si>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</si>
  <si>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</si>
  <si>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</si>
  <si>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</si>
  <si>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</si>
  <si>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</si>
  <si>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</si>
  <si>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</si>
  <si>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</si>
  <si>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</si>
  <si>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</si>
  <si>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</si>
  <si>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</si>
  <si>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</si>
  <si>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</si>
  <si>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</si>
  <si>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</si>
  <si>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</si>
  <si>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</si>
  <si>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</si>
  <si>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</si>
  <si>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</si>
  <si>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</si>
  <si>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</si>
  <si>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</si>
  <si>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</si>
  <si>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</si>
  <si>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січень-червень, з урахуванням змін тис. грн.</t>
  </si>
  <si>
    <t xml:space="preserve">План на январь-июнь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</si>
  <si>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23 червня,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</si>
  <si>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23 июня,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</si>
</sst>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7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9.140625" style="4" customWidth="1"/>
    <col min="7" max="7" width="12.7109375" style="4" customWidth="1"/>
    <col min="8" max="16384" width="9.140625" style="4" customWidth="1"/>
  </cols>
  <sheetData>
    <row r="1" spans="1:5" s="1" customFormat="1" ht="34.5" customHeight="1">
      <c r="A1" s="63" t="s">
        <v>36</v>
      </c>
      <c r="B1" s="63"/>
      <c r="C1" s="63"/>
      <c r="D1" s="63"/>
      <c r="E1" s="63"/>
    </row>
    <row r="2" spans="1:5" s="1" customFormat="1" ht="12.75" customHeight="1">
      <c r="A2" s="9"/>
      <c r="B2" s="9"/>
      <c r="C2" s="9"/>
      <c r="D2" s="9"/>
      <c r="E2" s="42"/>
    </row>
    <row r="3" spans="1:5" s="1" customFormat="1" ht="54.75" customHeight="1">
      <c r="A3" s="64"/>
      <c r="B3" s="65" t="s">
        <v>33</v>
      </c>
      <c r="C3" s="65" t="s">
        <v>38</v>
      </c>
      <c r="D3" s="67" t="s">
        <v>40</v>
      </c>
      <c r="E3" s="64" t="s">
        <v>15</v>
      </c>
    </row>
    <row r="4" spans="1:5" s="1" customFormat="1" ht="51.75" customHeight="1">
      <c r="A4" s="64"/>
      <c r="B4" s="66"/>
      <c r="C4" s="66"/>
      <c r="D4" s="67"/>
      <c r="E4" s="64"/>
    </row>
    <row r="5" spans="1:5" s="2" customFormat="1" ht="16.5" customHeight="1">
      <c r="A5" s="10" t="s">
        <v>3</v>
      </c>
      <c r="B5" s="11">
        <f>B6+B13</f>
        <v>1122039.261</v>
      </c>
      <c r="C5" s="11">
        <f>C6+C13</f>
        <v>625345.056</v>
      </c>
      <c r="D5" s="11">
        <f>D6+D13</f>
        <v>554758.549</v>
      </c>
      <c r="E5" s="12">
        <f>SUM(D5)/C5*100</f>
        <v>88.71239065173005</v>
      </c>
    </row>
    <row r="6" spans="1:5" s="8" customFormat="1" ht="16.5" customHeight="1">
      <c r="A6" s="23" t="s">
        <v>31</v>
      </c>
      <c r="B6" s="18">
        <v>1023141.241</v>
      </c>
      <c r="C6" s="18">
        <v>582857.909</v>
      </c>
      <c r="D6" s="49">
        <v>542951.967</v>
      </c>
      <c r="E6" s="13">
        <f aca="true" t="shared" si="0" ref="E6:E69">SUM(D6)/C6*100</f>
        <v>93.15340130350705</v>
      </c>
    </row>
    <row r="7" spans="1:5" s="3" customFormat="1" ht="14.25" customHeight="1">
      <c r="A7" s="6" t="s">
        <v>1</v>
      </c>
      <c r="B7" s="5">
        <v>667894.153</v>
      </c>
      <c r="C7" s="5">
        <v>382129.785</v>
      </c>
      <c r="D7" s="5">
        <v>362028.318</v>
      </c>
      <c r="E7" s="13">
        <f t="shared" si="0"/>
        <v>94.73962308381694</v>
      </c>
    </row>
    <row r="8" spans="1:5" s="3" customFormat="1" ht="15">
      <c r="A8" s="6" t="s">
        <v>26</v>
      </c>
      <c r="B8" s="5">
        <v>146936.718</v>
      </c>
      <c r="C8" s="5">
        <v>84629.723</v>
      </c>
      <c r="D8" s="5">
        <v>80393.258</v>
      </c>
      <c r="E8" s="13">
        <f t="shared" si="0"/>
        <v>94.9941169014579</v>
      </c>
    </row>
    <row r="9" spans="1:5" s="3" customFormat="1" ht="15">
      <c r="A9" s="6" t="s">
        <v>4</v>
      </c>
      <c r="B9" s="5">
        <v>187.729</v>
      </c>
      <c r="C9" s="5">
        <v>21.475</v>
      </c>
      <c r="D9" s="5">
        <v>18.712</v>
      </c>
      <c r="E9" s="13">
        <f t="shared" si="0"/>
        <v>87.13387660069849</v>
      </c>
    </row>
    <row r="10" spans="1:5" s="3" customFormat="1" ht="15">
      <c r="A10" s="6" t="s">
        <v>5</v>
      </c>
      <c r="B10" s="5">
        <v>57191.792</v>
      </c>
      <c r="C10" s="5">
        <v>24485.051</v>
      </c>
      <c r="D10" s="5">
        <v>23294.635</v>
      </c>
      <c r="E10" s="13">
        <f t="shared" si="0"/>
        <v>95.13819268744835</v>
      </c>
    </row>
    <row r="11" spans="1:5" s="3" customFormat="1" ht="15">
      <c r="A11" s="6" t="s">
        <v>28</v>
      </c>
      <c r="B11" s="5">
        <v>83981.188</v>
      </c>
      <c r="C11" s="5">
        <v>49503.314</v>
      </c>
      <c r="D11" s="5">
        <v>47059.914</v>
      </c>
      <c r="E11" s="13">
        <f t="shared" si="0"/>
        <v>95.06416883524201</v>
      </c>
    </row>
    <row r="12" spans="1:5" s="54" customFormat="1" ht="15">
      <c r="A12" s="29" t="s">
        <v>13</v>
      </c>
      <c r="B12" s="48">
        <f>SUM(B6)-B7-B8-B9-B10-B11</f>
        <v>66949.661</v>
      </c>
      <c r="C12" s="48">
        <f>SUM(C6)-C7-C8-C9-C10-C11</f>
        <v>42088.561</v>
      </c>
      <c r="D12" s="48">
        <f>SUM(D6)-D7-D8-D9-D10-D11</f>
        <v>30157.129999999925</v>
      </c>
      <c r="E12" s="55">
        <f t="shared" si="0"/>
        <v>71.65160624046976</v>
      </c>
    </row>
    <row r="13" spans="1:5" s="3" customFormat="1" ht="15">
      <c r="A13" s="23" t="s">
        <v>14</v>
      </c>
      <c r="B13" s="18">
        <v>98898.02</v>
      </c>
      <c r="C13" s="18">
        <v>42487.147</v>
      </c>
      <c r="D13" s="18">
        <v>11806.582</v>
      </c>
      <c r="E13" s="13">
        <f t="shared" si="0"/>
        <v>27.788596866718308</v>
      </c>
    </row>
    <row r="14" spans="1:5" s="2" customFormat="1" ht="14.25">
      <c r="A14" s="10" t="s">
        <v>6</v>
      </c>
      <c r="B14" s="11">
        <f>B15+B22</f>
        <v>526132.201</v>
      </c>
      <c r="C14" s="11">
        <f>C15+C22</f>
        <v>260896.387</v>
      </c>
      <c r="D14" s="11">
        <f>D15+D22</f>
        <v>251696.667</v>
      </c>
      <c r="E14" s="12">
        <f t="shared" si="0"/>
        <v>96.4738032190534</v>
      </c>
    </row>
    <row r="15" spans="1:5" s="8" customFormat="1" ht="15">
      <c r="A15" s="23" t="s">
        <v>30</v>
      </c>
      <c r="B15" s="18">
        <f>470300.414+29125.5</f>
        <v>499425.914</v>
      </c>
      <c r="C15" s="18">
        <f>235340.544+14562.75</f>
        <v>249903.294</v>
      </c>
      <c r="D15" s="18">
        <f>229641.941+14562.75</f>
        <v>244204.691</v>
      </c>
      <c r="E15" s="13">
        <f t="shared" si="0"/>
        <v>97.71967671622608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4" customFormat="1" ht="15">
      <c r="A21" s="56" t="s">
        <v>13</v>
      </c>
      <c r="B21" s="48">
        <f>SUM(B15)-B16-B17-B18-B19-B20</f>
        <v>499425.914</v>
      </c>
      <c r="C21" s="48">
        <f>SUM(C15)-C16-C17-C18-C19-C20</f>
        <v>249903.294</v>
      </c>
      <c r="D21" s="48">
        <f>SUM(D15)-D16-D17-D18-D19-D20</f>
        <v>244204.691</v>
      </c>
      <c r="E21" s="55">
        <f t="shared" si="0"/>
        <v>97.71967671622608</v>
      </c>
    </row>
    <row r="22" spans="1:5" s="3" customFormat="1" ht="15">
      <c r="A22" s="36" t="s">
        <v>14</v>
      </c>
      <c r="B22" s="18">
        <v>26706.287</v>
      </c>
      <c r="C22" s="18">
        <v>10993.093</v>
      </c>
      <c r="D22" s="18">
        <v>7491.976</v>
      </c>
      <c r="E22" s="13">
        <f t="shared" si="0"/>
        <v>68.15166577777518</v>
      </c>
    </row>
    <row r="23" spans="1:5" s="2" customFormat="1" ht="28.5" customHeight="1">
      <c r="A23" s="10" t="s">
        <v>25</v>
      </c>
      <c r="B23" s="11">
        <f>B24+B34</f>
        <v>892484.458</v>
      </c>
      <c r="C23" s="11">
        <f>C24+C34</f>
        <v>554761.257</v>
      </c>
      <c r="D23" s="11">
        <f>D24+D34</f>
        <v>544815.8150000001</v>
      </c>
      <c r="E23" s="12">
        <f t="shared" si="0"/>
        <v>98.2072572886971</v>
      </c>
    </row>
    <row r="24" spans="1:7" s="8" customFormat="1" ht="15">
      <c r="A24" s="23" t="s">
        <v>30</v>
      </c>
      <c r="B24" s="49">
        <v>887778.45</v>
      </c>
      <c r="C24" s="49">
        <v>551862.933</v>
      </c>
      <c r="D24" s="49">
        <v>543700.981</v>
      </c>
      <c r="E24" s="13">
        <f t="shared" si="0"/>
        <v>98.52101826161245</v>
      </c>
      <c r="G24" s="73"/>
    </row>
    <row r="25" spans="1:5" s="3" customFormat="1" ht="15">
      <c r="A25" s="6" t="s">
        <v>1</v>
      </c>
      <c r="B25" s="48">
        <v>22699.713</v>
      </c>
      <c r="C25" s="48">
        <v>11261.648</v>
      </c>
      <c r="D25" s="48">
        <v>9657.866</v>
      </c>
      <c r="E25" s="13">
        <f t="shared" si="0"/>
        <v>85.7589049133839</v>
      </c>
    </row>
    <row r="26" spans="1:5" s="3" customFormat="1" ht="15">
      <c r="A26" s="6" t="s">
        <v>26</v>
      </c>
      <c r="B26" s="48">
        <v>4944.224</v>
      </c>
      <c r="C26" s="48">
        <v>2476.113</v>
      </c>
      <c r="D26" s="48">
        <v>2126.565</v>
      </c>
      <c r="E26" s="13">
        <f t="shared" si="0"/>
        <v>85.88319676848351</v>
      </c>
    </row>
    <row r="27" spans="1:5" s="3" customFormat="1" ht="15">
      <c r="A27" s="6" t="s">
        <v>4</v>
      </c>
      <c r="B27" s="48">
        <v>100.175</v>
      </c>
      <c r="C27" s="48">
        <v>68.075</v>
      </c>
      <c r="D27" s="48">
        <v>62.591</v>
      </c>
      <c r="E27" s="13">
        <f t="shared" si="0"/>
        <v>91.94417921410209</v>
      </c>
    </row>
    <row r="28" spans="1:5" s="3" customFormat="1" ht="15">
      <c r="A28" s="6" t="s">
        <v>5</v>
      </c>
      <c r="B28" s="48">
        <v>326.99</v>
      </c>
      <c r="C28" s="48">
        <v>154.482</v>
      </c>
      <c r="D28" s="48">
        <v>152.509</v>
      </c>
      <c r="E28" s="13">
        <f t="shared" si="0"/>
        <v>98.72282854960449</v>
      </c>
    </row>
    <row r="29" spans="1:5" s="3" customFormat="1" ht="15">
      <c r="A29" s="6" t="s">
        <v>28</v>
      </c>
      <c r="B29" s="48">
        <v>1301.5</v>
      </c>
      <c r="C29" s="48">
        <v>777.831</v>
      </c>
      <c r="D29" s="48">
        <v>619.141</v>
      </c>
      <c r="E29" s="13">
        <f t="shared" si="0"/>
        <v>79.59839605261297</v>
      </c>
    </row>
    <row r="30" spans="1:5" s="3" customFormat="1" ht="15">
      <c r="A30" s="6" t="s">
        <v>13</v>
      </c>
      <c r="B30" s="48">
        <f>SUM(B24)-B25-B26-B27-B28-B29</f>
        <v>858405.8479999999</v>
      </c>
      <c r="C30" s="48">
        <f>SUM(C24)-C25-C26-C27-C28-C29</f>
        <v>537124.784</v>
      </c>
      <c r="D30" s="48">
        <f>SUM(D24)-D25-D26-D27-D28-D29</f>
        <v>531082.3090000001</v>
      </c>
      <c r="E30" s="13">
        <f t="shared" si="0"/>
        <v>98.87503329207765</v>
      </c>
    </row>
    <row r="31" spans="1:5" s="3" customFormat="1" ht="15">
      <c r="A31" s="6" t="s">
        <v>18</v>
      </c>
      <c r="B31" s="5">
        <f>SUM(B32:B33)</f>
        <v>822155.5</v>
      </c>
      <c r="C31" s="5">
        <v>517687.303</v>
      </c>
      <c r="D31" s="48">
        <v>514864.557</v>
      </c>
      <c r="E31" s="13">
        <f t="shared" si="0"/>
        <v>99.45473918644669</v>
      </c>
    </row>
    <row r="32" spans="1:5" s="3" customFormat="1" ht="15">
      <c r="A32" s="7" t="s">
        <v>21</v>
      </c>
      <c r="B32" s="60">
        <v>521582.3</v>
      </c>
      <c r="C32" s="60">
        <v>251963.566</v>
      </c>
      <c r="D32" s="61">
        <v>251454.242</v>
      </c>
      <c r="E32" s="62">
        <f t="shared" si="0"/>
        <v>99.79785807603628</v>
      </c>
    </row>
    <row r="33" spans="1:5" s="3" customFormat="1" ht="15">
      <c r="A33" s="7" t="s">
        <v>19</v>
      </c>
      <c r="B33" s="5">
        <v>300573.2</v>
      </c>
      <c r="C33" s="5">
        <v>268729.295</v>
      </c>
      <c r="D33" s="48">
        <v>268729.295</v>
      </c>
      <c r="E33" s="13">
        <f t="shared" si="0"/>
        <v>100</v>
      </c>
    </row>
    <row r="34" spans="1:5" s="3" customFormat="1" ht="15">
      <c r="A34" s="23" t="s">
        <v>14</v>
      </c>
      <c r="B34" s="49">
        <f>4688.008+18</f>
        <v>4706.008</v>
      </c>
      <c r="C34" s="49">
        <v>2898.324</v>
      </c>
      <c r="D34" s="49">
        <v>1114.834</v>
      </c>
      <c r="E34" s="13">
        <f t="shared" si="0"/>
        <v>38.46478171522577</v>
      </c>
    </row>
    <row r="35" spans="1:5" s="2" customFormat="1" ht="14.25">
      <c r="A35" s="10" t="s">
        <v>7</v>
      </c>
      <c r="B35" s="51">
        <f>B36+B41</f>
        <v>140998.76799999998</v>
      </c>
      <c r="C35" s="51">
        <f>C36+C41</f>
        <v>68464.368</v>
      </c>
      <c r="D35" s="51">
        <f>D36+D41</f>
        <v>61597.923</v>
      </c>
      <c r="E35" s="12">
        <f t="shared" si="0"/>
        <v>89.97077574717406</v>
      </c>
    </row>
    <row r="36" spans="1:5" s="8" customFormat="1" ht="15">
      <c r="A36" s="23" t="s">
        <v>30</v>
      </c>
      <c r="B36" s="49">
        <v>121548.723</v>
      </c>
      <c r="C36" s="49">
        <v>65306.266</v>
      </c>
      <c r="D36" s="49">
        <v>60306.299</v>
      </c>
      <c r="E36" s="13">
        <f t="shared" si="0"/>
        <v>92.34381736049646</v>
      </c>
    </row>
    <row r="37" spans="1:5" s="3" customFormat="1" ht="15">
      <c r="A37" s="6" t="s">
        <v>1</v>
      </c>
      <c r="B37" s="48">
        <v>60226.938</v>
      </c>
      <c r="C37" s="48">
        <v>33014.606</v>
      </c>
      <c r="D37" s="48">
        <v>31694.129</v>
      </c>
      <c r="E37" s="13">
        <f t="shared" si="0"/>
        <v>96.00032482592705</v>
      </c>
    </row>
    <row r="38" spans="1:5" s="3" customFormat="1" ht="15">
      <c r="A38" s="6" t="s">
        <v>26</v>
      </c>
      <c r="B38" s="48">
        <v>13249.926</v>
      </c>
      <c r="C38" s="48">
        <v>7386.887</v>
      </c>
      <c r="D38" s="48">
        <v>7139.346</v>
      </c>
      <c r="E38" s="13">
        <f t="shared" si="0"/>
        <v>96.6489131348564</v>
      </c>
    </row>
    <row r="39" spans="1:5" s="3" customFormat="1" ht="15">
      <c r="A39" s="6" t="s">
        <v>28</v>
      </c>
      <c r="B39" s="48">
        <v>6311.124</v>
      </c>
      <c r="C39" s="48">
        <v>3750.896</v>
      </c>
      <c r="D39" s="48">
        <v>3216.945</v>
      </c>
      <c r="E39" s="13">
        <f t="shared" si="0"/>
        <v>85.76470795244656</v>
      </c>
    </row>
    <row r="40" spans="1:5" s="3" customFormat="1" ht="15">
      <c r="A40" s="6" t="s">
        <v>13</v>
      </c>
      <c r="B40" s="48">
        <f>SUM(B36)-B37-B38-B39</f>
        <v>41760.735</v>
      </c>
      <c r="C40" s="48">
        <f>SUM(C36)-C37-C38-C39</f>
        <v>21153.877000000004</v>
      </c>
      <c r="D40" s="48">
        <f>SUM(D36)-D37-D38-D39</f>
        <v>18255.879</v>
      </c>
      <c r="E40" s="13">
        <f t="shared" si="0"/>
        <v>86.30039306742682</v>
      </c>
    </row>
    <row r="41" spans="1:5" s="3" customFormat="1" ht="15">
      <c r="A41" s="23" t="s">
        <v>14</v>
      </c>
      <c r="B41" s="49">
        <v>19450.045</v>
      </c>
      <c r="C41" s="49">
        <v>3158.102</v>
      </c>
      <c r="D41" s="49">
        <v>1291.624</v>
      </c>
      <c r="E41" s="13">
        <f t="shared" si="0"/>
        <v>40.89874234587737</v>
      </c>
    </row>
    <row r="42" spans="1:5" s="2" customFormat="1" ht="14.25">
      <c r="A42" s="10" t="s">
        <v>8</v>
      </c>
      <c r="B42" s="51">
        <f>B43+B48</f>
        <v>110682.813</v>
      </c>
      <c r="C42" s="51">
        <f>C43+C48</f>
        <v>49585.69</v>
      </c>
      <c r="D42" s="51">
        <f>D43+D48</f>
        <v>38479.417</v>
      </c>
      <c r="E42" s="12">
        <f t="shared" si="0"/>
        <v>77.60185852006899</v>
      </c>
    </row>
    <row r="43" spans="1:5" s="8" customFormat="1" ht="15">
      <c r="A43" s="23" t="s">
        <v>30</v>
      </c>
      <c r="B43" s="49">
        <v>74991.3</v>
      </c>
      <c r="C43" s="49">
        <v>42223.261</v>
      </c>
      <c r="D43" s="49">
        <v>34677.957</v>
      </c>
      <c r="E43" s="13">
        <f t="shared" si="0"/>
        <v>82.12998280734405</v>
      </c>
    </row>
    <row r="44" spans="1:5" s="3" customFormat="1" ht="15">
      <c r="A44" s="6" t="s">
        <v>1</v>
      </c>
      <c r="B44" s="48">
        <v>37158.162</v>
      </c>
      <c r="C44" s="48">
        <v>18329.235</v>
      </c>
      <c r="D44" s="48">
        <v>16722.587</v>
      </c>
      <c r="E44" s="13">
        <f t="shared" si="0"/>
        <v>91.2345059681978</v>
      </c>
    </row>
    <row r="45" spans="1:5" s="3" customFormat="1" ht="15">
      <c r="A45" s="6" t="s">
        <v>26</v>
      </c>
      <c r="B45" s="48">
        <v>8183.477</v>
      </c>
      <c r="C45" s="48">
        <v>4032.611</v>
      </c>
      <c r="D45" s="48">
        <v>3661.305</v>
      </c>
      <c r="E45" s="13">
        <f t="shared" si="0"/>
        <v>90.7924171213142</v>
      </c>
    </row>
    <row r="46" spans="1:5" s="3" customFormat="1" ht="15">
      <c r="A46" s="6" t="s">
        <v>28</v>
      </c>
      <c r="B46" s="48">
        <v>5627.013</v>
      </c>
      <c r="C46" s="48">
        <v>3127.238</v>
      </c>
      <c r="D46" s="48">
        <v>2703.852</v>
      </c>
      <c r="E46" s="13">
        <f t="shared" si="0"/>
        <v>86.4613438439927</v>
      </c>
    </row>
    <row r="47" spans="1:5" s="3" customFormat="1" ht="15">
      <c r="A47" s="6" t="s">
        <v>13</v>
      </c>
      <c r="B47" s="48">
        <f>SUM(B43)-B44-B45-B46</f>
        <v>24022.64800000001</v>
      </c>
      <c r="C47" s="48">
        <f>SUM(C43)-C44-C45-C46</f>
        <v>16734.176999999996</v>
      </c>
      <c r="D47" s="48">
        <f>SUM(D43)-D44-D45-D46</f>
        <v>11590.213000000003</v>
      </c>
      <c r="E47" s="13">
        <f t="shared" si="0"/>
        <v>69.26072910547083</v>
      </c>
    </row>
    <row r="48" spans="1:5" s="3" customFormat="1" ht="15">
      <c r="A48" s="23" t="s">
        <v>14</v>
      </c>
      <c r="B48" s="49">
        <v>35691.513</v>
      </c>
      <c r="C48" s="49">
        <v>7362.429</v>
      </c>
      <c r="D48" s="49">
        <v>3801.46</v>
      </c>
      <c r="E48" s="13">
        <f t="shared" si="0"/>
        <v>51.63323136970149</v>
      </c>
    </row>
    <row r="49" spans="1:5" s="3" customFormat="1" ht="14.25">
      <c r="A49" s="10" t="s">
        <v>0</v>
      </c>
      <c r="B49" s="11">
        <f>B50+B55</f>
        <v>159264.048</v>
      </c>
      <c r="C49" s="11">
        <f>C50+C55</f>
        <v>73911.52100000001</v>
      </c>
      <c r="D49" s="11">
        <f>D50+D55</f>
        <v>55059.829</v>
      </c>
      <c r="E49" s="12">
        <f t="shared" si="0"/>
        <v>74.49424427350101</v>
      </c>
    </row>
    <row r="50" spans="1:5" s="3" customFormat="1" ht="15">
      <c r="A50" s="23" t="s">
        <v>30</v>
      </c>
      <c r="B50" s="18">
        <v>140053.823</v>
      </c>
      <c r="C50" s="18">
        <v>63409.711</v>
      </c>
      <c r="D50" s="18">
        <v>53179.449</v>
      </c>
      <c r="E50" s="13">
        <f t="shared" si="0"/>
        <v>83.86641125047865</v>
      </c>
    </row>
    <row r="51" spans="1:5" s="3" customFormat="1" ht="15">
      <c r="A51" s="6" t="s">
        <v>1</v>
      </c>
      <c r="B51" s="5">
        <v>91872.846</v>
      </c>
      <c r="C51" s="5">
        <v>41195.955</v>
      </c>
      <c r="D51" s="5">
        <v>35582.918</v>
      </c>
      <c r="E51" s="13">
        <f t="shared" si="0"/>
        <v>86.37478606819528</v>
      </c>
    </row>
    <row r="52" spans="1:5" s="3" customFormat="1" ht="15">
      <c r="A52" s="6" t="s">
        <v>26</v>
      </c>
      <c r="B52" s="5">
        <v>20243.143</v>
      </c>
      <c r="C52" s="5">
        <v>9116.642</v>
      </c>
      <c r="D52" s="5">
        <v>7761.438</v>
      </c>
      <c r="E52" s="13">
        <f t="shared" si="0"/>
        <v>85.13483363720984</v>
      </c>
    </row>
    <row r="53" spans="1:5" s="3" customFormat="1" ht="15">
      <c r="A53" s="6" t="s">
        <v>28</v>
      </c>
      <c r="B53" s="5">
        <v>5139.152</v>
      </c>
      <c r="C53" s="5">
        <v>2793.042</v>
      </c>
      <c r="D53" s="5">
        <v>2436.251</v>
      </c>
      <c r="E53" s="13">
        <f t="shared" si="0"/>
        <v>87.22572020041231</v>
      </c>
    </row>
    <row r="54" spans="1:5" s="3" customFormat="1" ht="15">
      <c r="A54" s="6" t="s">
        <v>13</v>
      </c>
      <c r="B54" s="5">
        <f>SUM(B50)-B51-B52-B53</f>
        <v>22798.682</v>
      </c>
      <c r="C54" s="5">
        <f>SUM(C50)-C51-C52-C53</f>
        <v>10304.072000000002</v>
      </c>
      <c r="D54" s="5">
        <f>SUM(D50)-D51-D52-D53</f>
        <v>7398.842000000002</v>
      </c>
      <c r="E54" s="13">
        <f t="shared" si="0"/>
        <v>71.80503008907547</v>
      </c>
    </row>
    <row r="55" spans="1:5" s="3" customFormat="1" ht="15">
      <c r="A55" s="23" t="s">
        <v>14</v>
      </c>
      <c r="B55" s="18">
        <v>19210.225</v>
      </c>
      <c r="C55" s="18">
        <v>10501.81</v>
      </c>
      <c r="D55" s="18">
        <v>1880.38</v>
      </c>
      <c r="E55" s="13">
        <f t="shared" si="0"/>
        <v>17.905294420676057</v>
      </c>
    </row>
    <row r="56" spans="1:5" s="59" customFormat="1" ht="14.25" customHeight="1">
      <c r="A56" s="14" t="s">
        <v>9</v>
      </c>
      <c r="B56" s="15">
        <f>B57+B60</f>
        <v>452130.369</v>
      </c>
      <c r="C56" s="15">
        <f>C57+C60</f>
        <v>209525.516</v>
      </c>
      <c r="D56" s="50">
        <f>D57+D60</f>
        <v>107667.983</v>
      </c>
      <c r="E56" s="12">
        <f t="shared" si="0"/>
        <v>51.3865733660811</v>
      </c>
    </row>
    <row r="57" spans="1:5" s="59" customFormat="1" ht="14.25" customHeight="1">
      <c r="A57" s="23" t="s">
        <v>30</v>
      </c>
      <c r="B57" s="18">
        <v>219773.041</v>
      </c>
      <c r="C57" s="18">
        <v>124611.997</v>
      </c>
      <c r="D57" s="18">
        <v>72798.453</v>
      </c>
      <c r="E57" s="13">
        <f t="shared" si="0"/>
        <v>58.42009979183624</v>
      </c>
    </row>
    <row r="58" spans="1:5" s="59" customFormat="1" ht="15">
      <c r="A58" s="6" t="s">
        <v>28</v>
      </c>
      <c r="B58" s="5">
        <v>25570.025</v>
      </c>
      <c r="C58" s="5">
        <v>17413.382</v>
      </c>
      <c r="D58" s="5">
        <v>15312.603</v>
      </c>
      <c r="E58" s="13">
        <f t="shared" si="0"/>
        <v>87.93583578422617</v>
      </c>
    </row>
    <row r="59" spans="1:5" s="59" customFormat="1" ht="15">
      <c r="A59" s="6" t="s">
        <v>13</v>
      </c>
      <c r="B59" s="5">
        <f>SUM(B57)-B58</f>
        <v>194203.016</v>
      </c>
      <c r="C59" s="5">
        <f>SUM(C57)-C58</f>
        <v>107198.615</v>
      </c>
      <c r="D59" s="5">
        <f>SUM(D57)-D58</f>
        <v>57485.84999999999</v>
      </c>
      <c r="E59" s="13">
        <f t="shared" si="0"/>
        <v>53.62555290476466</v>
      </c>
    </row>
    <row r="60" spans="1:5" s="59" customFormat="1" ht="15">
      <c r="A60" s="23" t="s">
        <v>14</v>
      </c>
      <c r="B60" s="18">
        <f>220204.522+12152.806</f>
        <v>232357.328</v>
      </c>
      <c r="C60" s="18">
        <f>82613.519+2300</f>
        <v>84913.519</v>
      </c>
      <c r="D60" s="18">
        <v>34869.53</v>
      </c>
      <c r="E60" s="13">
        <f t="shared" si="0"/>
        <v>41.06475672030504</v>
      </c>
    </row>
    <row r="61" spans="1:5" s="59" customFormat="1" ht="17.25" customHeight="1">
      <c r="A61" s="14" t="s">
        <v>35</v>
      </c>
      <c r="B61" s="15">
        <f>SUM(B62)</f>
        <v>231821.624</v>
      </c>
      <c r="C61" s="15">
        <f>SUM(C62)</f>
        <v>93446.308</v>
      </c>
      <c r="D61" s="15">
        <f>SUM(D62)</f>
        <v>10573.312</v>
      </c>
      <c r="E61" s="12">
        <f t="shared" si="0"/>
        <v>11.314852588932672</v>
      </c>
    </row>
    <row r="62" spans="1:5" s="59" customFormat="1" ht="15">
      <c r="A62" s="23" t="s">
        <v>14</v>
      </c>
      <c r="B62" s="18">
        <v>231821.624</v>
      </c>
      <c r="C62" s="18">
        <v>93446.308</v>
      </c>
      <c r="D62" s="18">
        <v>10573.312</v>
      </c>
      <c r="E62" s="13">
        <f t="shared" si="0"/>
        <v>11.314852588932672</v>
      </c>
    </row>
    <row r="63" spans="1:5" s="59" customFormat="1" ht="15" customHeight="1">
      <c r="A63" s="16" t="s">
        <v>16</v>
      </c>
      <c r="B63" s="15">
        <f>SUM(B64:B65)</f>
        <v>200488.053</v>
      </c>
      <c r="C63" s="15">
        <f>SUM(C64:C65)</f>
        <v>117570.098</v>
      </c>
      <c r="D63" s="15">
        <f>SUM(D64:D65)</f>
        <v>75754.261</v>
      </c>
      <c r="E63" s="12">
        <f t="shared" si="0"/>
        <v>64.43327197022495</v>
      </c>
    </row>
    <row r="64" spans="1:5" s="59" customFormat="1" ht="15">
      <c r="A64" s="23" t="s">
        <v>13</v>
      </c>
      <c r="B64" s="18">
        <v>106937.378</v>
      </c>
      <c r="C64" s="18">
        <v>71298.934</v>
      </c>
      <c r="D64" s="18">
        <v>53684.769</v>
      </c>
      <c r="E64" s="13">
        <f t="shared" si="0"/>
        <v>75.2953319049623</v>
      </c>
    </row>
    <row r="65" spans="1:5" s="59" customFormat="1" ht="15">
      <c r="A65" s="23" t="s">
        <v>14</v>
      </c>
      <c r="B65" s="18">
        <v>93550.675</v>
      </c>
      <c r="C65" s="18">
        <v>46271.164</v>
      </c>
      <c r="D65" s="18">
        <v>22069.492</v>
      </c>
      <c r="E65" s="13">
        <f t="shared" si="0"/>
        <v>47.69599485329567</v>
      </c>
    </row>
    <row r="66" spans="1:5" s="59" customFormat="1" ht="45.75" customHeight="1">
      <c r="A66" s="17" t="s">
        <v>20</v>
      </c>
      <c r="B66" s="15">
        <f>SUM(B67:B67)</f>
        <v>14756.181</v>
      </c>
      <c r="C66" s="15">
        <f>SUM(C67:C67)</f>
        <v>7103.16</v>
      </c>
      <c r="D66" s="15">
        <f>SUM(D67:D67)</f>
        <v>1000</v>
      </c>
      <c r="E66" s="12">
        <f t="shared" si="0"/>
        <v>14.078241233479183</v>
      </c>
    </row>
    <row r="67" spans="1:5" s="59" customFormat="1" ht="15">
      <c r="A67" s="23" t="s">
        <v>14</v>
      </c>
      <c r="B67" s="18">
        <v>14756.181</v>
      </c>
      <c r="C67" s="18">
        <v>7103.16</v>
      </c>
      <c r="D67" s="18">
        <v>1000</v>
      </c>
      <c r="E67" s="13">
        <f t="shared" si="0"/>
        <v>14.078241233479183</v>
      </c>
    </row>
    <row r="68" spans="1:5" s="59" customFormat="1" ht="28.5">
      <c r="A68" s="16" t="s">
        <v>10</v>
      </c>
      <c r="B68" s="11">
        <f>SUM(B69)+B72</f>
        <v>8734</v>
      </c>
      <c r="C68" s="11">
        <f>SUM(C69)+C72</f>
        <v>5242.047</v>
      </c>
      <c r="D68" s="11">
        <f>SUM(D69)+D72</f>
        <v>4848.0740000000005</v>
      </c>
      <c r="E68" s="12">
        <f t="shared" si="0"/>
        <v>92.48436727102984</v>
      </c>
    </row>
    <row r="69" spans="1:5" s="59" customFormat="1" ht="15">
      <c r="A69" s="23" t="s">
        <v>30</v>
      </c>
      <c r="B69" s="18">
        <v>8564</v>
      </c>
      <c r="C69" s="18">
        <v>5072.047</v>
      </c>
      <c r="D69" s="18">
        <v>4685.773</v>
      </c>
      <c r="E69" s="13">
        <f t="shared" si="0"/>
        <v>92.38425826890013</v>
      </c>
    </row>
    <row r="70" spans="1:5" s="59" customFormat="1" ht="15">
      <c r="A70" s="6" t="s">
        <v>28</v>
      </c>
      <c r="B70" s="5">
        <v>19</v>
      </c>
      <c r="C70" s="5">
        <v>18.9</v>
      </c>
      <c r="D70" s="5">
        <v>6.429</v>
      </c>
      <c r="E70" s="13">
        <f aca="true" t="shared" si="1" ref="E70:E76">SUM(D70)/C70*100</f>
        <v>34.01587301587302</v>
      </c>
    </row>
    <row r="71" spans="1:5" s="59" customFormat="1" ht="15">
      <c r="A71" s="6" t="s">
        <v>13</v>
      </c>
      <c r="B71" s="5">
        <f>SUM(B69)-B70</f>
        <v>8545</v>
      </c>
      <c r="C71" s="5">
        <f>SUM(C69)-C70</f>
        <v>5053.147</v>
      </c>
      <c r="D71" s="5">
        <f>SUM(D69)-D70</f>
        <v>4679.344</v>
      </c>
      <c r="E71" s="12">
        <f t="shared" si="1"/>
        <v>92.60257023989209</v>
      </c>
    </row>
    <row r="72" spans="1:5" s="59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" customFormat="1" ht="15">
      <c r="A73" s="16" t="s">
        <v>11</v>
      </c>
      <c r="B73" s="11">
        <v>2589.8</v>
      </c>
      <c r="C73" s="11">
        <v>1389.8</v>
      </c>
      <c r="D73" s="11"/>
      <c r="E73" s="13">
        <f t="shared" si="1"/>
        <v>0</v>
      </c>
    </row>
    <row r="74" spans="1:5" s="2" customFormat="1" ht="14.25">
      <c r="A74" s="16" t="s">
        <v>12</v>
      </c>
      <c r="B74" s="11">
        <v>53836.8</v>
      </c>
      <c r="C74" s="11">
        <v>26918.4</v>
      </c>
      <c r="D74" s="11">
        <v>25422.933</v>
      </c>
      <c r="E74" s="12">
        <f t="shared" si="1"/>
        <v>94.44444320613408</v>
      </c>
    </row>
    <row r="75" spans="1:5" s="2" customFormat="1" ht="15">
      <c r="A75" s="10" t="s">
        <v>17</v>
      </c>
      <c r="B75" s="11">
        <f>SUM(B76)+B80</f>
        <v>76706.049</v>
      </c>
      <c r="C75" s="11">
        <f>SUM(C76)+C80</f>
        <v>20854.708</v>
      </c>
      <c r="D75" s="11">
        <f>SUM(D76)+D80</f>
        <v>12499.338</v>
      </c>
      <c r="E75" s="13">
        <f t="shared" si="1"/>
        <v>59.93532971068212</v>
      </c>
    </row>
    <row r="76" spans="1:5" s="2" customFormat="1" ht="15">
      <c r="A76" s="23" t="s">
        <v>30</v>
      </c>
      <c r="B76" s="18">
        <v>23685.77</v>
      </c>
      <c r="C76" s="18">
        <v>8601.049</v>
      </c>
      <c r="D76" s="18">
        <f>969.86+625.788+172.984</f>
        <v>1768.632</v>
      </c>
      <c r="E76" s="12">
        <f t="shared" si="1"/>
        <v>20.562980166721523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23685.77</v>
      </c>
      <c r="C79" s="5">
        <f>1359.699+75</f>
        <v>1434.699</v>
      </c>
      <c r="D79" s="5">
        <f>SUM(D76)-D77-D78</f>
        <v>1768.632</v>
      </c>
      <c r="E79" s="13">
        <f aca="true" t="shared" si="2" ref="E79:E90">SUM(D79)/C79*100</f>
        <v>123.2754745071963</v>
      </c>
    </row>
    <row r="80" spans="1:5" s="3" customFormat="1" ht="15">
      <c r="A80" s="23" t="s">
        <v>14</v>
      </c>
      <c r="B80" s="18">
        <f>45991.299+3035.586+3993.394</f>
        <v>53020.279</v>
      </c>
      <c r="C80" s="18">
        <f>11868.705+240+144.954</f>
        <v>12253.659</v>
      </c>
      <c r="D80" s="18">
        <f>10730.706</f>
        <v>10730.706</v>
      </c>
      <c r="E80" s="13">
        <f t="shared" si="2"/>
        <v>87.57144294614369</v>
      </c>
    </row>
    <row r="81" spans="1:5" s="3" customFormat="1" ht="27">
      <c r="A81" s="19" t="s">
        <v>22</v>
      </c>
      <c r="B81" s="51">
        <v>25360.833</v>
      </c>
      <c r="C81" s="51">
        <v>13382.75</v>
      </c>
      <c r="D81" s="11">
        <v>13000</v>
      </c>
      <c r="E81" s="13">
        <f t="shared" si="2"/>
        <v>97.13997496777567</v>
      </c>
    </row>
    <row r="82" spans="1:5" s="57" customFormat="1" ht="15.75">
      <c r="A82" s="20" t="s">
        <v>24</v>
      </c>
      <c r="B82" s="52">
        <f>B5+B14+B23+B35+B42+B49+B56+B61+B63+B66+B68+B73+B74+B75+B81</f>
        <v>4018025.2579999994</v>
      </c>
      <c r="C82" s="52">
        <f>C5+C14+C23+C35+C42+C49+C56+C61+C63+C66+C68+C73+C74+C75+C81</f>
        <v>2128397.0659999996</v>
      </c>
      <c r="D82" s="21">
        <f>D5+D14+D23+D35+D42+D49+D56+D61+D63+D66+D68+D73+D74+D75+D81</f>
        <v>1757174.1009999996</v>
      </c>
      <c r="E82" s="53">
        <f t="shared" si="2"/>
        <v>82.55856621256964</v>
      </c>
    </row>
    <row r="83" spans="1:5" s="57" customFormat="1" ht="15.75">
      <c r="A83" s="10" t="s">
        <v>30</v>
      </c>
      <c r="B83" s="21">
        <f>B6+B15+B24+B36+B43+B50+B57+B64+B69+B76+B74</f>
        <v>3159736.4399999995</v>
      </c>
      <c r="C83" s="21">
        <f>C6+C15+C24+C36+C43+C50+C57+C64+C69+C76+C74</f>
        <v>1792065.8009999997</v>
      </c>
      <c r="D83" s="21">
        <f>D6+D15+D24+D36+D43+D50+D57+D64+D69+D76+D74</f>
        <v>1637381.904</v>
      </c>
      <c r="E83" s="53">
        <f t="shared" si="2"/>
        <v>91.36840305117794</v>
      </c>
    </row>
    <row r="84" spans="1:5" s="58" customFormat="1" ht="15">
      <c r="A84" s="22" t="s">
        <v>1</v>
      </c>
      <c r="B84" s="15">
        <f aca="true" t="shared" si="3" ref="B84:D85">B7+B16+B25+B37+B44+B51+B77</f>
        <v>879851.812</v>
      </c>
      <c r="C84" s="15">
        <f t="shared" si="3"/>
        <v>485931.229</v>
      </c>
      <c r="D84" s="15">
        <f t="shared" si="3"/>
        <v>455685.818</v>
      </c>
      <c r="E84" s="12">
        <f t="shared" si="2"/>
        <v>93.77578365106476</v>
      </c>
    </row>
    <row r="85" spans="1:5" s="37" customFormat="1" ht="15">
      <c r="A85" s="22" t="s">
        <v>27</v>
      </c>
      <c r="B85" s="15">
        <f t="shared" si="3"/>
        <v>193557.488</v>
      </c>
      <c r="C85" s="15">
        <f t="shared" si="3"/>
        <v>107641.976</v>
      </c>
      <c r="D85" s="15">
        <f t="shared" si="3"/>
        <v>101081.912</v>
      </c>
      <c r="E85" s="12">
        <f t="shared" si="2"/>
        <v>93.90566371616961</v>
      </c>
    </row>
    <row r="86" spans="1:5" s="37" customFormat="1" ht="15">
      <c r="A86" s="22" t="s">
        <v>2</v>
      </c>
      <c r="B86" s="15">
        <f>B70+B11+B20+B29+B39+B46+B53+B58</f>
        <v>127949.00200000001</v>
      </c>
      <c r="C86" s="15">
        <f>C70+C11+C20+C29+C39+C46+C53+C58</f>
        <v>77384.603</v>
      </c>
      <c r="D86" s="15">
        <f>D70+D11+D20+D29+D39+D46+D53+D58</f>
        <v>71355.135</v>
      </c>
      <c r="E86" s="12">
        <f t="shared" si="2"/>
        <v>92.2084397073149</v>
      </c>
    </row>
    <row r="87" spans="1:5" s="37" customFormat="1" ht="15">
      <c r="A87" s="22" t="s">
        <v>13</v>
      </c>
      <c r="B87" s="15">
        <f>B83-B84-B85-B86</f>
        <v>1958378.1379999996</v>
      </c>
      <c r="C87" s="15">
        <f>C83-C84-C85-C86</f>
        <v>1121107.9929999998</v>
      </c>
      <c r="D87" s="15">
        <f>D83-D84-D85-D86</f>
        <v>1009259.0390000001</v>
      </c>
      <c r="E87" s="12">
        <f t="shared" si="2"/>
        <v>90.02335593909197</v>
      </c>
    </row>
    <row r="88" spans="1:5" s="37" customFormat="1" ht="20.25" customHeight="1">
      <c r="A88" s="10" t="s">
        <v>14</v>
      </c>
      <c r="B88" s="11">
        <f>B13+B22+B41+B34+B55+B60+B62+B65+B67+B72+B80+B48</f>
        <v>830338.185</v>
      </c>
      <c r="C88" s="11">
        <f>C13+C22+C41+C34+C55+C60+C62+C65+C67+C72+C80+C48</f>
        <v>321558.71499999997</v>
      </c>
      <c r="D88" s="11">
        <f>D13+D22+D41+D34+D55+D60+D62+D65+D67+D72+D80+D48</f>
        <v>106792.19700000001</v>
      </c>
      <c r="E88" s="12">
        <f t="shared" si="2"/>
        <v>33.21079231206656</v>
      </c>
    </row>
    <row r="89" spans="1:5" s="37" customFormat="1" ht="15">
      <c r="A89" s="10" t="s">
        <v>23</v>
      </c>
      <c r="B89" s="11">
        <f>SUM(B81)</f>
        <v>25360.833</v>
      </c>
      <c r="C89" s="11">
        <f>SUM(C81)</f>
        <v>13382.75</v>
      </c>
      <c r="D89" s="11">
        <f>SUM(D81)</f>
        <v>13000</v>
      </c>
      <c r="E89" s="12">
        <f t="shared" si="2"/>
        <v>97.13997496777567</v>
      </c>
    </row>
    <row r="90" spans="1:5" s="37" customFormat="1" ht="15">
      <c r="A90" s="10" t="s">
        <v>29</v>
      </c>
      <c r="B90" s="11">
        <f>SUM(B73)</f>
        <v>2589.8</v>
      </c>
      <c r="C90" s="11">
        <f>SUM(C73)</f>
        <v>1389.8</v>
      </c>
      <c r="D90" s="11"/>
      <c r="E90" s="12">
        <f t="shared" si="2"/>
        <v>0</v>
      </c>
    </row>
    <row r="91" spans="2:5" ht="15">
      <c r="B91" s="37"/>
      <c r="E91" s="46"/>
    </row>
    <row r="92" spans="2:5" ht="15">
      <c r="B92" s="37"/>
      <c r="C92" s="43"/>
      <c r="D92" s="44"/>
      <c r="E92" s="47"/>
    </row>
    <row r="93" spans="2:4" ht="15">
      <c r="B93" s="37"/>
      <c r="C93" s="45"/>
      <c r="D93" s="45"/>
    </row>
    <row r="94" spans="2:4" ht="15">
      <c r="B94" s="37"/>
      <c r="C94" s="38"/>
      <c r="D94" s="41"/>
    </row>
    <row r="95" spans="2:4" ht="15">
      <c r="B95" s="37"/>
      <c r="C95" s="39"/>
      <c r="D95" s="40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0039062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70" t="s">
        <v>37</v>
      </c>
      <c r="B1" s="70"/>
      <c r="C1" s="70"/>
      <c r="D1" s="70"/>
      <c r="E1" s="70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71"/>
      <c r="B3" s="68" t="s">
        <v>34</v>
      </c>
      <c r="C3" s="68" t="s">
        <v>39</v>
      </c>
      <c r="D3" s="68" t="s">
        <v>41</v>
      </c>
      <c r="E3" s="68" t="s">
        <v>32</v>
      </c>
    </row>
    <row r="4" spans="1:5" s="24" customFormat="1" ht="114" customHeight="1">
      <c r="A4" s="72"/>
      <c r="B4" s="69"/>
      <c r="C4" s="69"/>
      <c r="D4" s="69"/>
      <c r="E4" s="69"/>
    </row>
    <row r="5" spans="1:5" s="27" customFormat="1" ht="14.25">
      <c r="A5" s="10" t="s">
        <v>3</v>
      </c>
      <c r="B5" s="11">
        <f>B6+B13</f>
        <v>1122039.261</v>
      </c>
      <c r="C5" s="11">
        <f>C6+C13</f>
        <v>625345.056</v>
      </c>
      <c r="D5" s="11">
        <f>D6+D13</f>
        <v>554758.549</v>
      </c>
      <c r="E5" s="12">
        <f>SUM(D5)/C5*100</f>
        <v>88.71239065173005</v>
      </c>
    </row>
    <row r="6" spans="1:5" s="28" customFormat="1" ht="15">
      <c r="A6" s="23" t="s">
        <v>31</v>
      </c>
      <c r="B6" s="18">
        <v>1023141.241</v>
      </c>
      <c r="C6" s="18">
        <v>582857.909</v>
      </c>
      <c r="D6" s="49">
        <v>542951.967</v>
      </c>
      <c r="E6" s="13">
        <f aca="true" t="shared" si="0" ref="E6:E69">SUM(D6)/C6*100</f>
        <v>93.15340130350705</v>
      </c>
    </row>
    <row r="7" spans="1:5" s="28" customFormat="1" ht="15">
      <c r="A7" s="6" t="s">
        <v>1</v>
      </c>
      <c r="B7" s="5">
        <v>667894.153</v>
      </c>
      <c r="C7" s="5">
        <v>382129.785</v>
      </c>
      <c r="D7" s="5">
        <v>362028.318</v>
      </c>
      <c r="E7" s="13">
        <f t="shared" si="0"/>
        <v>94.73962308381694</v>
      </c>
    </row>
    <row r="8" spans="1:5" s="28" customFormat="1" ht="15">
      <c r="A8" s="6" t="s">
        <v>26</v>
      </c>
      <c r="B8" s="5">
        <v>146936.718</v>
      </c>
      <c r="C8" s="5">
        <v>84629.723</v>
      </c>
      <c r="D8" s="5">
        <v>80393.258</v>
      </c>
      <c r="E8" s="13">
        <f t="shared" si="0"/>
        <v>94.9941169014579</v>
      </c>
    </row>
    <row r="9" spans="1:5" s="28" customFormat="1" ht="15">
      <c r="A9" s="6" t="s">
        <v>4</v>
      </c>
      <c r="B9" s="5">
        <v>187.729</v>
      </c>
      <c r="C9" s="5">
        <v>21.475</v>
      </c>
      <c r="D9" s="5">
        <v>18.712</v>
      </c>
      <c r="E9" s="13">
        <f t="shared" si="0"/>
        <v>87.13387660069849</v>
      </c>
    </row>
    <row r="10" spans="1:5" s="28" customFormat="1" ht="15">
      <c r="A10" s="6" t="s">
        <v>5</v>
      </c>
      <c r="B10" s="5">
        <v>57191.792</v>
      </c>
      <c r="C10" s="5">
        <v>24485.051</v>
      </c>
      <c r="D10" s="5">
        <v>23294.635</v>
      </c>
      <c r="E10" s="13">
        <f t="shared" si="0"/>
        <v>95.13819268744835</v>
      </c>
    </row>
    <row r="11" spans="1:5" s="28" customFormat="1" ht="15">
      <c r="A11" s="6" t="s">
        <v>28</v>
      </c>
      <c r="B11" s="5">
        <v>83981.188</v>
      </c>
      <c r="C11" s="5">
        <v>49503.314</v>
      </c>
      <c r="D11" s="5">
        <v>47059.914</v>
      </c>
      <c r="E11" s="13">
        <f t="shared" si="0"/>
        <v>95.06416883524201</v>
      </c>
    </row>
    <row r="12" spans="1:5" s="28" customFormat="1" ht="15">
      <c r="A12" s="29" t="s">
        <v>13</v>
      </c>
      <c r="B12" s="48">
        <f>SUM(B6)-B7-B8-B9-B10-B11</f>
        <v>66949.661</v>
      </c>
      <c r="C12" s="48">
        <f>SUM(C6)-C7-C8-C9-C10-C11</f>
        <v>42088.561</v>
      </c>
      <c r="D12" s="48">
        <f>SUM(D6)-D7-D8-D9-D10-D11</f>
        <v>30157.129999999925</v>
      </c>
      <c r="E12" s="55">
        <f t="shared" si="0"/>
        <v>71.65160624046976</v>
      </c>
    </row>
    <row r="13" spans="1:5" s="28" customFormat="1" ht="15">
      <c r="A13" s="23" t="s">
        <v>14</v>
      </c>
      <c r="B13" s="18">
        <v>98898.02</v>
      </c>
      <c r="C13" s="18">
        <v>42487.147</v>
      </c>
      <c r="D13" s="18">
        <v>11806.582</v>
      </c>
      <c r="E13" s="13">
        <f t="shared" si="0"/>
        <v>27.788596866718308</v>
      </c>
    </row>
    <row r="14" spans="1:5" s="27" customFormat="1" ht="14.25">
      <c r="A14" s="10" t="s">
        <v>6</v>
      </c>
      <c r="B14" s="11">
        <f>B15+B22</f>
        <v>526132.201</v>
      </c>
      <c r="C14" s="11">
        <f>C15+C22</f>
        <v>260896.387</v>
      </c>
      <c r="D14" s="11">
        <f>D15+D22</f>
        <v>251696.667</v>
      </c>
      <c r="E14" s="12">
        <f t="shared" si="0"/>
        <v>96.4738032190534</v>
      </c>
    </row>
    <row r="15" spans="1:5" s="28" customFormat="1" ht="15">
      <c r="A15" s="23" t="s">
        <v>30</v>
      </c>
      <c r="B15" s="18">
        <f>470300.414+29125.5</f>
        <v>499425.914</v>
      </c>
      <c r="C15" s="18">
        <f>235340.544+14562.75</f>
        <v>249903.294</v>
      </c>
      <c r="D15" s="18">
        <f>229641.941+14562.75</f>
        <v>244204.691</v>
      </c>
      <c r="E15" s="13">
        <f t="shared" si="0"/>
        <v>97.71967671622608</v>
      </c>
    </row>
    <row r="16" spans="1:5" s="28" customFormat="1" ht="15">
      <c r="A16" s="6" t="s">
        <v>1</v>
      </c>
      <c r="B16" s="5"/>
      <c r="C16" s="5"/>
      <c r="D16" s="5"/>
      <c r="E16" s="13"/>
    </row>
    <row r="17" spans="1:5" s="28" customFormat="1" ht="15">
      <c r="A17" s="6" t="s">
        <v>26</v>
      </c>
      <c r="B17" s="5"/>
      <c r="C17" s="5"/>
      <c r="D17" s="5"/>
      <c r="E17" s="13"/>
    </row>
    <row r="18" spans="1:5" s="28" customFormat="1" ht="15">
      <c r="A18" s="6" t="s">
        <v>4</v>
      </c>
      <c r="B18" s="5"/>
      <c r="C18" s="5"/>
      <c r="D18" s="5"/>
      <c r="E18" s="13"/>
    </row>
    <row r="19" spans="1:5" s="28" customFormat="1" ht="15">
      <c r="A19" s="6" t="s">
        <v>5</v>
      </c>
      <c r="B19" s="5"/>
      <c r="C19" s="5"/>
      <c r="D19" s="5"/>
      <c r="E19" s="13"/>
    </row>
    <row r="20" spans="1:5" s="28" customFormat="1" ht="15">
      <c r="A20" s="6" t="s">
        <v>28</v>
      </c>
      <c r="B20" s="5"/>
      <c r="C20" s="5"/>
      <c r="D20" s="5"/>
      <c r="E20" s="13"/>
    </row>
    <row r="21" spans="1:5" s="28" customFormat="1" ht="15">
      <c r="A21" s="56" t="s">
        <v>13</v>
      </c>
      <c r="B21" s="48">
        <f>SUM(B15)-B16-B17-B18-B19-B20</f>
        <v>499425.914</v>
      </c>
      <c r="C21" s="48">
        <f>SUM(C15)-C16-C17-C18-C19-C20</f>
        <v>249903.294</v>
      </c>
      <c r="D21" s="48">
        <f>SUM(D15)-D16-D17-D18-D19-D20</f>
        <v>244204.691</v>
      </c>
      <c r="E21" s="55">
        <f t="shared" si="0"/>
        <v>97.71967671622608</v>
      </c>
    </row>
    <row r="22" spans="1:5" s="28" customFormat="1" ht="15">
      <c r="A22" s="36" t="s">
        <v>14</v>
      </c>
      <c r="B22" s="18">
        <v>26706.287</v>
      </c>
      <c r="C22" s="18">
        <v>10993.093</v>
      </c>
      <c r="D22" s="18">
        <v>7491.976</v>
      </c>
      <c r="E22" s="13">
        <f t="shared" si="0"/>
        <v>68.15166577777518</v>
      </c>
    </row>
    <row r="23" spans="1:5" s="27" customFormat="1" ht="28.5">
      <c r="A23" s="10" t="s">
        <v>25</v>
      </c>
      <c r="B23" s="11">
        <f>B24+B34</f>
        <v>892484.458</v>
      </c>
      <c r="C23" s="11">
        <f>C24+C34</f>
        <v>554761.257</v>
      </c>
      <c r="D23" s="11">
        <f>D24+D34</f>
        <v>544815.8150000001</v>
      </c>
      <c r="E23" s="12">
        <f t="shared" si="0"/>
        <v>98.2072572886971</v>
      </c>
    </row>
    <row r="24" spans="1:5" s="28" customFormat="1" ht="15">
      <c r="A24" s="23" t="s">
        <v>30</v>
      </c>
      <c r="B24" s="49">
        <v>887778.45</v>
      </c>
      <c r="C24" s="49">
        <v>551862.933</v>
      </c>
      <c r="D24" s="49">
        <v>543700.981</v>
      </c>
      <c r="E24" s="13">
        <f t="shared" si="0"/>
        <v>98.52101826161245</v>
      </c>
    </row>
    <row r="25" spans="1:5" s="28" customFormat="1" ht="15">
      <c r="A25" s="6" t="s">
        <v>1</v>
      </c>
      <c r="B25" s="48">
        <v>22699.713</v>
      </c>
      <c r="C25" s="48">
        <v>11261.648</v>
      </c>
      <c r="D25" s="48">
        <v>9657.866</v>
      </c>
      <c r="E25" s="13">
        <f t="shared" si="0"/>
        <v>85.7589049133839</v>
      </c>
    </row>
    <row r="26" spans="1:5" s="28" customFormat="1" ht="15">
      <c r="A26" s="6" t="s">
        <v>26</v>
      </c>
      <c r="B26" s="48">
        <v>4944.224</v>
      </c>
      <c r="C26" s="48">
        <v>2476.113</v>
      </c>
      <c r="D26" s="48">
        <v>2126.565</v>
      </c>
      <c r="E26" s="13">
        <f t="shared" si="0"/>
        <v>85.88319676848351</v>
      </c>
    </row>
    <row r="27" spans="1:5" s="28" customFormat="1" ht="15">
      <c r="A27" s="6" t="s">
        <v>4</v>
      </c>
      <c r="B27" s="48">
        <v>100.175</v>
      </c>
      <c r="C27" s="48">
        <v>68.075</v>
      </c>
      <c r="D27" s="48">
        <v>62.591</v>
      </c>
      <c r="E27" s="13">
        <f t="shared" si="0"/>
        <v>91.94417921410209</v>
      </c>
    </row>
    <row r="28" spans="1:5" s="28" customFormat="1" ht="15">
      <c r="A28" s="6" t="s">
        <v>5</v>
      </c>
      <c r="B28" s="48">
        <v>326.99</v>
      </c>
      <c r="C28" s="48">
        <v>154.482</v>
      </c>
      <c r="D28" s="48">
        <v>152.509</v>
      </c>
      <c r="E28" s="13">
        <f t="shared" si="0"/>
        <v>98.72282854960449</v>
      </c>
    </row>
    <row r="29" spans="1:5" s="28" customFormat="1" ht="15">
      <c r="A29" s="6" t="s">
        <v>28</v>
      </c>
      <c r="B29" s="48">
        <v>1301.5</v>
      </c>
      <c r="C29" s="48">
        <v>777.831</v>
      </c>
      <c r="D29" s="48">
        <v>619.141</v>
      </c>
      <c r="E29" s="13">
        <f t="shared" si="0"/>
        <v>79.59839605261297</v>
      </c>
    </row>
    <row r="30" spans="1:5" s="28" customFormat="1" ht="15">
      <c r="A30" s="6" t="s">
        <v>13</v>
      </c>
      <c r="B30" s="48">
        <f>SUM(B24)-B25-B26-B27-B28-B29</f>
        <v>858405.8479999999</v>
      </c>
      <c r="C30" s="48">
        <f>SUM(C24)-C25-C26-C27-C28-C29</f>
        <v>537124.784</v>
      </c>
      <c r="D30" s="48">
        <f>SUM(D24)-D25-D26-D27-D28-D29</f>
        <v>531082.3090000001</v>
      </c>
      <c r="E30" s="13">
        <f t="shared" si="0"/>
        <v>98.87503329207765</v>
      </c>
    </row>
    <row r="31" spans="1:5" s="28" customFormat="1" ht="15">
      <c r="A31" s="6" t="s">
        <v>18</v>
      </c>
      <c r="B31" s="5">
        <f>SUM(B32:B33)</f>
        <v>822155.5</v>
      </c>
      <c r="C31" s="5">
        <v>517687.303</v>
      </c>
      <c r="D31" s="48">
        <v>514864.557</v>
      </c>
      <c r="E31" s="13">
        <f t="shared" si="0"/>
        <v>99.45473918644669</v>
      </c>
    </row>
    <row r="32" spans="1:5" s="28" customFormat="1" ht="30">
      <c r="A32" s="7" t="s">
        <v>21</v>
      </c>
      <c r="B32" s="60">
        <v>521582.3</v>
      </c>
      <c r="C32" s="60">
        <v>251963.566</v>
      </c>
      <c r="D32" s="61">
        <v>251454.242</v>
      </c>
      <c r="E32" s="62">
        <f t="shared" si="0"/>
        <v>99.79785807603628</v>
      </c>
    </row>
    <row r="33" spans="1:5" s="28" customFormat="1" ht="15">
      <c r="A33" s="7" t="s">
        <v>19</v>
      </c>
      <c r="B33" s="5">
        <v>300573.2</v>
      </c>
      <c r="C33" s="5">
        <v>268729.295</v>
      </c>
      <c r="D33" s="48">
        <v>268729.295</v>
      </c>
      <c r="E33" s="13">
        <f t="shared" si="0"/>
        <v>100</v>
      </c>
    </row>
    <row r="34" spans="1:5" s="28" customFormat="1" ht="15">
      <c r="A34" s="23" t="s">
        <v>14</v>
      </c>
      <c r="B34" s="49">
        <f>4688.008+18</f>
        <v>4706.008</v>
      </c>
      <c r="C34" s="49">
        <v>2898.324</v>
      </c>
      <c r="D34" s="49">
        <v>1114.834</v>
      </c>
      <c r="E34" s="13">
        <f t="shared" si="0"/>
        <v>38.46478171522577</v>
      </c>
    </row>
    <row r="35" spans="1:5" s="27" customFormat="1" ht="14.25">
      <c r="A35" s="10" t="s">
        <v>7</v>
      </c>
      <c r="B35" s="51">
        <f>B36+B41</f>
        <v>140998.76799999998</v>
      </c>
      <c r="C35" s="51">
        <f>C36+C41</f>
        <v>68464.368</v>
      </c>
      <c r="D35" s="51">
        <f>D36+D41</f>
        <v>61597.923</v>
      </c>
      <c r="E35" s="12">
        <f t="shared" si="0"/>
        <v>89.97077574717406</v>
      </c>
    </row>
    <row r="36" spans="1:5" s="28" customFormat="1" ht="15">
      <c r="A36" s="23" t="s">
        <v>30</v>
      </c>
      <c r="B36" s="49">
        <v>121548.723</v>
      </c>
      <c r="C36" s="49">
        <v>65306.266</v>
      </c>
      <c r="D36" s="49">
        <v>60306.299</v>
      </c>
      <c r="E36" s="13">
        <f t="shared" si="0"/>
        <v>92.34381736049646</v>
      </c>
    </row>
    <row r="37" spans="1:5" s="28" customFormat="1" ht="15">
      <c r="A37" s="6" t="s">
        <v>1</v>
      </c>
      <c r="B37" s="48">
        <v>60226.938</v>
      </c>
      <c r="C37" s="48">
        <v>33014.606</v>
      </c>
      <c r="D37" s="48">
        <v>31694.129</v>
      </c>
      <c r="E37" s="13">
        <f t="shared" si="0"/>
        <v>96.00032482592705</v>
      </c>
    </row>
    <row r="38" spans="1:5" s="28" customFormat="1" ht="15">
      <c r="A38" s="6" t="s">
        <v>26</v>
      </c>
      <c r="B38" s="48">
        <v>13249.926</v>
      </c>
      <c r="C38" s="48">
        <v>7386.887</v>
      </c>
      <c r="D38" s="48">
        <v>7139.346</v>
      </c>
      <c r="E38" s="13">
        <f t="shared" si="0"/>
        <v>96.6489131348564</v>
      </c>
    </row>
    <row r="39" spans="1:5" s="28" customFormat="1" ht="15">
      <c r="A39" s="6" t="s">
        <v>28</v>
      </c>
      <c r="B39" s="48">
        <v>6311.124</v>
      </c>
      <c r="C39" s="48">
        <v>3750.896</v>
      </c>
      <c r="D39" s="48">
        <v>3216.945</v>
      </c>
      <c r="E39" s="13">
        <f t="shared" si="0"/>
        <v>85.76470795244656</v>
      </c>
    </row>
    <row r="40" spans="1:5" s="28" customFormat="1" ht="15">
      <c r="A40" s="6" t="s">
        <v>13</v>
      </c>
      <c r="B40" s="48">
        <f>SUM(B36)-B37-B38-B39</f>
        <v>41760.735</v>
      </c>
      <c r="C40" s="48">
        <f>SUM(C36)-C37-C38-C39</f>
        <v>21153.877000000004</v>
      </c>
      <c r="D40" s="48">
        <f>SUM(D36)-D37-D38-D39</f>
        <v>18255.879</v>
      </c>
      <c r="E40" s="13">
        <f t="shared" si="0"/>
        <v>86.30039306742682</v>
      </c>
    </row>
    <row r="41" spans="1:5" s="28" customFormat="1" ht="15">
      <c r="A41" s="23" t="s">
        <v>14</v>
      </c>
      <c r="B41" s="49">
        <v>19450.045</v>
      </c>
      <c r="C41" s="49">
        <v>3158.102</v>
      </c>
      <c r="D41" s="49">
        <v>1291.624</v>
      </c>
      <c r="E41" s="13">
        <f t="shared" si="0"/>
        <v>40.89874234587737</v>
      </c>
    </row>
    <row r="42" spans="1:5" s="27" customFormat="1" ht="14.25">
      <c r="A42" s="10" t="s">
        <v>8</v>
      </c>
      <c r="B42" s="51">
        <f>B43+B48</f>
        <v>110682.813</v>
      </c>
      <c r="C42" s="51">
        <f>C43+C48</f>
        <v>49585.69</v>
      </c>
      <c r="D42" s="51">
        <f>D43+D48</f>
        <v>38479.417</v>
      </c>
      <c r="E42" s="12">
        <f t="shared" si="0"/>
        <v>77.60185852006899</v>
      </c>
    </row>
    <row r="43" spans="1:5" s="28" customFormat="1" ht="15">
      <c r="A43" s="23" t="s">
        <v>30</v>
      </c>
      <c r="B43" s="49">
        <v>74991.3</v>
      </c>
      <c r="C43" s="49">
        <v>42223.261</v>
      </c>
      <c r="D43" s="49">
        <v>34677.957</v>
      </c>
      <c r="E43" s="13">
        <f t="shared" si="0"/>
        <v>82.12998280734405</v>
      </c>
    </row>
    <row r="44" spans="1:5" s="28" customFormat="1" ht="15">
      <c r="A44" s="6" t="s">
        <v>1</v>
      </c>
      <c r="B44" s="48">
        <v>37158.162</v>
      </c>
      <c r="C44" s="48">
        <v>18329.235</v>
      </c>
      <c r="D44" s="48">
        <v>16722.587</v>
      </c>
      <c r="E44" s="13">
        <f t="shared" si="0"/>
        <v>91.2345059681978</v>
      </c>
    </row>
    <row r="45" spans="1:5" s="28" customFormat="1" ht="15">
      <c r="A45" s="6" t="s">
        <v>26</v>
      </c>
      <c r="B45" s="48">
        <v>8183.477</v>
      </c>
      <c r="C45" s="48">
        <v>4032.611</v>
      </c>
      <c r="D45" s="48">
        <v>3661.305</v>
      </c>
      <c r="E45" s="13">
        <f t="shared" si="0"/>
        <v>90.7924171213142</v>
      </c>
    </row>
    <row r="46" spans="1:5" s="28" customFormat="1" ht="15">
      <c r="A46" s="6" t="s">
        <v>28</v>
      </c>
      <c r="B46" s="48">
        <v>5627.013</v>
      </c>
      <c r="C46" s="48">
        <v>3127.238</v>
      </c>
      <c r="D46" s="48">
        <v>2703.852</v>
      </c>
      <c r="E46" s="13">
        <f t="shared" si="0"/>
        <v>86.4613438439927</v>
      </c>
    </row>
    <row r="47" spans="1:5" s="28" customFormat="1" ht="15">
      <c r="A47" s="6" t="s">
        <v>13</v>
      </c>
      <c r="B47" s="48">
        <f>SUM(B43)-B44-B45-B46</f>
        <v>24022.64800000001</v>
      </c>
      <c r="C47" s="48">
        <f>SUM(C43)-C44-C45-C46</f>
        <v>16734.176999999996</v>
      </c>
      <c r="D47" s="48">
        <f>SUM(D43)-D44-D45-D46</f>
        <v>11590.213000000003</v>
      </c>
      <c r="E47" s="13">
        <f t="shared" si="0"/>
        <v>69.26072910547083</v>
      </c>
    </row>
    <row r="48" spans="1:5" s="28" customFormat="1" ht="15">
      <c r="A48" s="23" t="s">
        <v>14</v>
      </c>
      <c r="B48" s="49">
        <v>35691.513</v>
      </c>
      <c r="C48" s="49">
        <v>7362.429</v>
      </c>
      <c r="D48" s="49">
        <v>3801.46</v>
      </c>
      <c r="E48" s="13">
        <f t="shared" si="0"/>
        <v>51.63323136970149</v>
      </c>
    </row>
    <row r="49" spans="1:5" s="28" customFormat="1" ht="14.25">
      <c r="A49" s="10" t="s">
        <v>0</v>
      </c>
      <c r="B49" s="11">
        <f>B50+B55</f>
        <v>159264.048</v>
      </c>
      <c r="C49" s="11">
        <f>C50+C55</f>
        <v>73911.52100000001</v>
      </c>
      <c r="D49" s="11">
        <f>D50+D55</f>
        <v>55059.829</v>
      </c>
      <c r="E49" s="12">
        <f t="shared" si="0"/>
        <v>74.49424427350101</v>
      </c>
    </row>
    <row r="50" spans="1:5" s="28" customFormat="1" ht="15">
      <c r="A50" s="23" t="s">
        <v>30</v>
      </c>
      <c r="B50" s="18">
        <v>140053.823</v>
      </c>
      <c r="C50" s="18">
        <v>63409.711</v>
      </c>
      <c r="D50" s="18">
        <v>53179.449</v>
      </c>
      <c r="E50" s="13">
        <f t="shared" si="0"/>
        <v>83.86641125047865</v>
      </c>
    </row>
    <row r="51" spans="1:5" s="28" customFormat="1" ht="15">
      <c r="A51" s="6" t="s">
        <v>1</v>
      </c>
      <c r="B51" s="5">
        <v>91872.846</v>
      </c>
      <c r="C51" s="5">
        <v>41195.955</v>
      </c>
      <c r="D51" s="5">
        <v>35582.918</v>
      </c>
      <c r="E51" s="13">
        <f t="shared" si="0"/>
        <v>86.37478606819528</v>
      </c>
    </row>
    <row r="52" spans="1:5" s="28" customFormat="1" ht="15">
      <c r="A52" s="6" t="s">
        <v>26</v>
      </c>
      <c r="B52" s="5">
        <v>20243.143</v>
      </c>
      <c r="C52" s="5">
        <v>9116.642</v>
      </c>
      <c r="D52" s="5">
        <v>7761.438</v>
      </c>
      <c r="E52" s="13">
        <f t="shared" si="0"/>
        <v>85.13483363720984</v>
      </c>
    </row>
    <row r="53" spans="1:5" s="28" customFormat="1" ht="15">
      <c r="A53" s="6" t="s">
        <v>28</v>
      </c>
      <c r="B53" s="5">
        <v>5139.152</v>
      </c>
      <c r="C53" s="5">
        <v>2793.042</v>
      </c>
      <c r="D53" s="5">
        <v>2436.251</v>
      </c>
      <c r="E53" s="13">
        <f t="shared" si="0"/>
        <v>87.22572020041231</v>
      </c>
    </row>
    <row r="54" spans="1:5" s="28" customFormat="1" ht="15">
      <c r="A54" s="6" t="s">
        <v>13</v>
      </c>
      <c r="B54" s="5">
        <f>SUM(B50)-B51-B52-B53</f>
        <v>22798.682</v>
      </c>
      <c r="C54" s="5">
        <f>SUM(C50)-C51-C52-C53</f>
        <v>10304.072000000002</v>
      </c>
      <c r="D54" s="5">
        <f>SUM(D50)-D51-D52-D53</f>
        <v>7398.842000000002</v>
      </c>
      <c r="E54" s="13">
        <f t="shared" si="0"/>
        <v>71.80503008907547</v>
      </c>
    </row>
    <row r="55" spans="1:5" s="28" customFormat="1" ht="15">
      <c r="A55" s="23" t="s">
        <v>14</v>
      </c>
      <c r="B55" s="18">
        <v>19210.225</v>
      </c>
      <c r="C55" s="18">
        <v>10501.81</v>
      </c>
      <c r="D55" s="18">
        <v>1880.38</v>
      </c>
      <c r="E55" s="13">
        <f t="shared" si="0"/>
        <v>17.905294420676057</v>
      </c>
    </row>
    <row r="56" spans="1:5" s="28" customFormat="1" ht="28.5">
      <c r="A56" s="14" t="s">
        <v>9</v>
      </c>
      <c r="B56" s="15">
        <f>B57+B60</f>
        <v>452130.369</v>
      </c>
      <c r="C56" s="15">
        <f>C57+C60</f>
        <v>209525.516</v>
      </c>
      <c r="D56" s="50">
        <f>D57+D60</f>
        <v>107667.983</v>
      </c>
      <c r="E56" s="12">
        <f t="shared" si="0"/>
        <v>51.3865733660811</v>
      </c>
    </row>
    <row r="57" spans="1:5" s="28" customFormat="1" ht="15">
      <c r="A57" s="23" t="s">
        <v>30</v>
      </c>
      <c r="B57" s="18">
        <v>219773.041</v>
      </c>
      <c r="C57" s="18">
        <v>124611.997</v>
      </c>
      <c r="D57" s="18">
        <v>72798.453</v>
      </c>
      <c r="E57" s="13">
        <f t="shared" si="0"/>
        <v>58.42009979183624</v>
      </c>
    </row>
    <row r="58" spans="1:5" s="28" customFormat="1" ht="15">
      <c r="A58" s="6" t="s">
        <v>28</v>
      </c>
      <c r="B58" s="5">
        <v>25570.025</v>
      </c>
      <c r="C58" s="5">
        <v>17413.382</v>
      </c>
      <c r="D58" s="5">
        <v>15312.603</v>
      </c>
      <c r="E58" s="13">
        <f t="shared" si="0"/>
        <v>87.93583578422617</v>
      </c>
    </row>
    <row r="59" spans="1:5" s="28" customFormat="1" ht="15">
      <c r="A59" s="6" t="s">
        <v>13</v>
      </c>
      <c r="B59" s="5">
        <f>SUM(B57)-B58</f>
        <v>194203.016</v>
      </c>
      <c r="C59" s="5">
        <f>SUM(C57)-C58</f>
        <v>107198.615</v>
      </c>
      <c r="D59" s="5">
        <f>SUM(D57)-D58</f>
        <v>57485.84999999999</v>
      </c>
      <c r="E59" s="13">
        <f t="shared" si="0"/>
        <v>53.62555290476466</v>
      </c>
    </row>
    <row r="60" spans="1:5" s="28" customFormat="1" ht="15">
      <c r="A60" s="23" t="s">
        <v>14</v>
      </c>
      <c r="B60" s="18">
        <f>220204.522+12152.806</f>
        <v>232357.328</v>
      </c>
      <c r="C60" s="18">
        <f>82613.519+2300</f>
        <v>84913.519</v>
      </c>
      <c r="D60" s="18">
        <v>34869.53</v>
      </c>
      <c r="E60" s="13">
        <f t="shared" si="0"/>
        <v>41.06475672030504</v>
      </c>
    </row>
    <row r="61" spans="1:5" s="28" customFormat="1" ht="15">
      <c r="A61" s="14" t="s">
        <v>35</v>
      </c>
      <c r="B61" s="15">
        <f>SUM(B62)</f>
        <v>231821.624</v>
      </c>
      <c r="C61" s="15">
        <f>SUM(C62)</f>
        <v>93446.308</v>
      </c>
      <c r="D61" s="15">
        <f>SUM(D62)</f>
        <v>10573.312</v>
      </c>
      <c r="E61" s="12">
        <f t="shared" si="0"/>
        <v>11.314852588932672</v>
      </c>
    </row>
    <row r="62" spans="1:5" s="28" customFormat="1" ht="15">
      <c r="A62" s="23" t="s">
        <v>14</v>
      </c>
      <c r="B62" s="18">
        <v>231821.624</v>
      </c>
      <c r="C62" s="18">
        <v>93446.308</v>
      </c>
      <c r="D62" s="18">
        <v>10573.312</v>
      </c>
      <c r="E62" s="13">
        <f t="shared" si="0"/>
        <v>11.314852588932672</v>
      </c>
    </row>
    <row r="63" spans="1:5" s="28" customFormat="1" ht="15">
      <c r="A63" s="16" t="s">
        <v>16</v>
      </c>
      <c r="B63" s="15">
        <f>SUM(B64:B65)</f>
        <v>200488.053</v>
      </c>
      <c r="C63" s="15">
        <f>SUM(C64:C65)</f>
        <v>117570.098</v>
      </c>
      <c r="D63" s="15">
        <f>SUM(D64:D65)</f>
        <v>75754.261</v>
      </c>
      <c r="E63" s="12">
        <f t="shared" si="0"/>
        <v>64.43327197022495</v>
      </c>
    </row>
    <row r="64" spans="1:5" s="28" customFormat="1" ht="15">
      <c r="A64" s="23" t="s">
        <v>13</v>
      </c>
      <c r="B64" s="18">
        <v>106937.378</v>
      </c>
      <c r="C64" s="18">
        <v>71298.934</v>
      </c>
      <c r="D64" s="18">
        <v>53684.769</v>
      </c>
      <c r="E64" s="13">
        <f t="shared" si="0"/>
        <v>75.2953319049623</v>
      </c>
    </row>
    <row r="65" spans="1:5" s="28" customFormat="1" ht="15">
      <c r="A65" s="23" t="s">
        <v>14</v>
      </c>
      <c r="B65" s="18">
        <v>93550.675</v>
      </c>
      <c r="C65" s="18">
        <v>46271.164</v>
      </c>
      <c r="D65" s="18">
        <v>22069.492</v>
      </c>
      <c r="E65" s="13">
        <f t="shared" si="0"/>
        <v>47.69599485329567</v>
      </c>
    </row>
    <row r="66" spans="1:5" s="28" customFormat="1" ht="57">
      <c r="A66" s="17" t="s">
        <v>20</v>
      </c>
      <c r="B66" s="15">
        <f>SUM(B67:B67)</f>
        <v>14756.181</v>
      </c>
      <c r="C66" s="15">
        <f>SUM(C67:C67)</f>
        <v>7103.16</v>
      </c>
      <c r="D66" s="15">
        <f>SUM(D67:D67)</f>
        <v>1000</v>
      </c>
      <c r="E66" s="12">
        <f t="shared" si="0"/>
        <v>14.078241233479183</v>
      </c>
    </row>
    <row r="67" spans="1:5" s="28" customFormat="1" ht="15">
      <c r="A67" s="23" t="s">
        <v>14</v>
      </c>
      <c r="B67" s="18">
        <v>14756.181</v>
      </c>
      <c r="C67" s="18">
        <v>7103.16</v>
      </c>
      <c r="D67" s="18">
        <v>1000</v>
      </c>
      <c r="E67" s="13">
        <f t="shared" si="0"/>
        <v>14.078241233479183</v>
      </c>
    </row>
    <row r="68" spans="1:5" s="28" customFormat="1" ht="39.75" customHeight="1">
      <c r="A68" s="16" t="s">
        <v>10</v>
      </c>
      <c r="B68" s="11">
        <f>SUM(B69)+B72</f>
        <v>8734</v>
      </c>
      <c r="C68" s="11">
        <f>SUM(C69)+C72</f>
        <v>5242.047</v>
      </c>
      <c r="D68" s="11">
        <f>SUM(D69)+D72</f>
        <v>4848.0740000000005</v>
      </c>
      <c r="E68" s="12">
        <f t="shared" si="0"/>
        <v>92.48436727102984</v>
      </c>
    </row>
    <row r="69" spans="1:5" s="28" customFormat="1" ht="15">
      <c r="A69" s="23" t="s">
        <v>30</v>
      </c>
      <c r="B69" s="18">
        <v>8564</v>
      </c>
      <c r="C69" s="18">
        <v>5072.047</v>
      </c>
      <c r="D69" s="18">
        <v>4685.773</v>
      </c>
      <c r="E69" s="13">
        <f t="shared" si="0"/>
        <v>92.38425826890013</v>
      </c>
    </row>
    <row r="70" spans="1:5" s="28" customFormat="1" ht="15">
      <c r="A70" s="6" t="s">
        <v>28</v>
      </c>
      <c r="B70" s="5">
        <v>19</v>
      </c>
      <c r="C70" s="5">
        <v>18.9</v>
      </c>
      <c r="D70" s="5">
        <v>6.429</v>
      </c>
      <c r="E70" s="13">
        <f aca="true" t="shared" si="1" ref="E70:E76">SUM(D70)/C70*100</f>
        <v>34.01587301587302</v>
      </c>
    </row>
    <row r="71" spans="1:5" s="28" customFormat="1" ht="15">
      <c r="A71" s="6" t="s">
        <v>13</v>
      </c>
      <c r="B71" s="5">
        <f>SUM(B69)-B70</f>
        <v>8545</v>
      </c>
      <c r="C71" s="5">
        <f>SUM(C69)-C70</f>
        <v>5053.147</v>
      </c>
      <c r="D71" s="5">
        <f>SUM(D69)-D70</f>
        <v>4679.344</v>
      </c>
      <c r="E71" s="12">
        <f t="shared" si="1"/>
        <v>92.60257023989209</v>
      </c>
    </row>
    <row r="72" spans="1:5" s="28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16" t="s">
        <v>11</v>
      </c>
      <c r="B73" s="11">
        <v>2589.8</v>
      </c>
      <c r="C73" s="11">
        <v>1389.8</v>
      </c>
      <c r="D73" s="11"/>
      <c r="E73" s="13">
        <f t="shared" si="1"/>
        <v>0</v>
      </c>
    </row>
    <row r="74" spans="1:5" s="28" customFormat="1" ht="14.25">
      <c r="A74" s="16" t="s">
        <v>12</v>
      </c>
      <c r="B74" s="11">
        <v>53836.8</v>
      </c>
      <c r="C74" s="11">
        <v>26918.4</v>
      </c>
      <c r="D74" s="11">
        <v>25422.933</v>
      </c>
      <c r="E74" s="12">
        <f t="shared" si="1"/>
        <v>94.44444320613408</v>
      </c>
    </row>
    <row r="75" spans="1:5" s="27" customFormat="1" ht="15">
      <c r="A75" s="10" t="s">
        <v>17</v>
      </c>
      <c r="B75" s="11">
        <f>SUM(B76)+B80</f>
        <v>76706.049</v>
      </c>
      <c r="C75" s="11">
        <f>SUM(C76)+C80</f>
        <v>20854.708</v>
      </c>
      <c r="D75" s="11">
        <f>SUM(D76)+D80</f>
        <v>12499.338</v>
      </c>
      <c r="E75" s="13">
        <f t="shared" si="1"/>
        <v>59.93532971068212</v>
      </c>
    </row>
    <row r="76" spans="1:5" s="27" customFormat="1" ht="15">
      <c r="A76" s="23" t="s">
        <v>30</v>
      </c>
      <c r="B76" s="18">
        <v>23685.77</v>
      </c>
      <c r="C76" s="18">
        <v>8601.049</v>
      </c>
      <c r="D76" s="18">
        <f>969.86+625.788+172.984</f>
        <v>1768.632</v>
      </c>
      <c r="E76" s="12">
        <f t="shared" si="1"/>
        <v>20.562980166721523</v>
      </c>
    </row>
    <row r="77" spans="1:5" s="28" customFormat="1" ht="15">
      <c r="A77" s="6" t="s">
        <v>1</v>
      </c>
      <c r="B77" s="5"/>
      <c r="C77" s="5"/>
      <c r="D77" s="5"/>
      <c r="E77" s="12"/>
    </row>
    <row r="78" spans="1:5" s="28" customFormat="1" ht="15">
      <c r="A78" s="6" t="s">
        <v>26</v>
      </c>
      <c r="B78" s="5"/>
      <c r="C78" s="5"/>
      <c r="D78" s="5"/>
      <c r="E78" s="12"/>
    </row>
    <row r="79" spans="1:5" s="28" customFormat="1" ht="15">
      <c r="A79" s="6" t="s">
        <v>13</v>
      </c>
      <c r="B79" s="5">
        <f>SUM(B76)-B77-B78</f>
        <v>23685.77</v>
      </c>
      <c r="C79" s="5">
        <f>1359.699+75</f>
        <v>1434.699</v>
      </c>
      <c r="D79" s="5">
        <f>SUM(D76)-D77-D78</f>
        <v>1768.632</v>
      </c>
      <c r="E79" s="13">
        <f aca="true" t="shared" si="2" ref="E79:E90">SUM(D79)/C79*100</f>
        <v>123.2754745071963</v>
      </c>
    </row>
    <row r="80" spans="1:5" s="28" customFormat="1" ht="15">
      <c r="A80" s="23" t="s">
        <v>14</v>
      </c>
      <c r="B80" s="18">
        <f>45991.299+3035.586+3993.394</f>
        <v>53020.279</v>
      </c>
      <c r="C80" s="18">
        <f>11868.705+240+144.954</f>
        <v>12253.659</v>
      </c>
      <c r="D80" s="18">
        <f>10730.706</f>
        <v>10730.706</v>
      </c>
      <c r="E80" s="13">
        <f t="shared" si="2"/>
        <v>87.57144294614369</v>
      </c>
    </row>
    <row r="81" spans="1:5" s="28" customFormat="1" ht="40.5">
      <c r="A81" s="19" t="s">
        <v>22</v>
      </c>
      <c r="B81" s="51">
        <v>25360.833</v>
      </c>
      <c r="C81" s="51">
        <v>13382.75</v>
      </c>
      <c r="D81" s="11">
        <v>13000</v>
      </c>
      <c r="E81" s="13">
        <f t="shared" si="2"/>
        <v>97.13997496777567</v>
      </c>
    </row>
    <row r="82" spans="1:10" s="32" customFormat="1" ht="15.75">
      <c r="A82" s="20" t="s">
        <v>24</v>
      </c>
      <c r="B82" s="52">
        <f>B5+B14+B23+B35+B42+B49+B56+B61+B63+B66+B68+B73+B74+B75+B81</f>
        <v>4018025.2579999994</v>
      </c>
      <c r="C82" s="52">
        <f>C5+C14+C23+C35+C42+C49+C56+C61+C63+C66+C68+C73+C74+C75+C81</f>
        <v>2128397.0659999996</v>
      </c>
      <c r="D82" s="21">
        <f>D5+D14+D23+D35+D42+D49+D56+D61+D63+D66+D68+D73+D74+D75+D81</f>
        <v>1757174.1009999996</v>
      </c>
      <c r="E82" s="53">
        <f t="shared" si="2"/>
        <v>82.55856621256964</v>
      </c>
      <c r="F82" s="30"/>
      <c r="G82" s="30"/>
      <c r="H82" s="31"/>
      <c r="I82" s="31"/>
      <c r="J82" s="31"/>
    </row>
    <row r="83" spans="1:10" s="32" customFormat="1" ht="15.75">
      <c r="A83" s="10" t="s">
        <v>30</v>
      </c>
      <c r="B83" s="21">
        <f>B6+B15+B24+B36+B43+B50+B57+B64+B69+B76+B74</f>
        <v>3159736.4399999995</v>
      </c>
      <c r="C83" s="21">
        <f>C6+C15+C24+C36+C43+C50+C57+C64+C69+C76+C74</f>
        <v>1792065.8009999997</v>
      </c>
      <c r="D83" s="21">
        <f>D6+D15+D24+D36+D43+D50+D57+D64+D69+D76+D74</f>
        <v>1637381.904</v>
      </c>
      <c r="E83" s="53">
        <f t="shared" si="2"/>
        <v>91.36840305117794</v>
      </c>
      <c r="F83" s="30"/>
      <c r="G83" s="30"/>
      <c r="H83" s="31"/>
      <c r="I83" s="31"/>
      <c r="J83" s="31"/>
    </row>
    <row r="84" spans="1:5" s="33" customFormat="1" ht="15">
      <c r="A84" s="22" t="s">
        <v>1</v>
      </c>
      <c r="B84" s="15">
        <f aca="true" t="shared" si="3" ref="B84:D85">B7+B16+B25+B37+B44+B51+B77</f>
        <v>879851.812</v>
      </c>
      <c r="C84" s="15">
        <f t="shared" si="3"/>
        <v>485931.229</v>
      </c>
      <c r="D84" s="15">
        <f t="shared" si="3"/>
        <v>455685.818</v>
      </c>
      <c r="E84" s="12">
        <f t="shared" si="2"/>
        <v>93.77578365106476</v>
      </c>
    </row>
    <row r="85" spans="1:5" ht="15">
      <c r="A85" s="22" t="s">
        <v>27</v>
      </c>
      <c r="B85" s="15">
        <f t="shared" si="3"/>
        <v>193557.488</v>
      </c>
      <c r="C85" s="15">
        <f t="shared" si="3"/>
        <v>107641.976</v>
      </c>
      <c r="D85" s="15">
        <f t="shared" si="3"/>
        <v>101081.912</v>
      </c>
      <c r="E85" s="12">
        <f t="shared" si="2"/>
        <v>93.90566371616961</v>
      </c>
    </row>
    <row r="86" spans="1:5" ht="15">
      <c r="A86" s="22" t="s">
        <v>2</v>
      </c>
      <c r="B86" s="15">
        <f>B70+B11+B20+B29+B39+B46+B53+B58</f>
        <v>127949.00200000001</v>
      </c>
      <c r="C86" s="15">
        <f>C70+C11+C20+C29+C39+C46+C53+C58</f>
        <v>77384.603</v>
      </c>
      <c r="D86" s="15">
        <f>D70+D11+D20+D29+D39+D46+D53+D58</f>
        <v>71355.135</v>
      </c>
      <c r="E86" s="12">
        <f t="shared" si="2"/>
        <v>92.2084397073149</v>
      </c>
    </row>
    <row r="87" spans="1:5" ht="15">
      <c r="A87" s="22" t="s">
        <v>13</v>
      </c>
      <c r="B87" s="15">
        <f>B83-B84-B85-B86</f>
        <v>1958378.1379999996</v>
      </c>
      <c r="C87" s="15">
        <f>C83-C84-C85-C86</f>
        <v>1121107.9929999998</v>
      </c>
      <c r="D87" s="15">
        <f>D83-D84-D85-D86</f>
        <v>1009259.0390000001</v>
      </c>
      <c r="E87" s="12">
        <f t="shared" si="2"/>
        <v>90.02335593909197</v>
      </c>
    </row>
    <row r="88" spans="1:5" ht="15">
      <c r="A88" s="10" t="s">
        <v>14</v>
      </c>
      <c r="B88" s="11">
        <f>B13+B22+B41+B34+B55+B60+B62+B65+B67+B72+B80+B48</f>
        <v>830338.185</v>
      </c>
      <c r="C88" s="11">
        <f>C13+C22+C41+C34+C55+C60+C62+C65+C67+C72+C80+C48</f>
        <v>321558.71499999997</v>
      </c>
      <c r="D88" s="11">
        <f>D13+D22+D41+D34+D55+D60+D62+D65+D67+D72+D80+D48</f>
        <v>106792.19700000001</v>
      </c>
      <c r="E88" s="12">
        <f t="shared" si="2"/>
        <v>33.21079231206656</v>
      </c>
    </row>
    <row r="89" spans="1:5" ht="15">
      <c r="A89" s="10" t="s">
        <v>23</v>
      </c>
      <c r="B89" s="11">
        <f>SUM(B81)</f>
        <v>25360.833</v>
      </c>
      <c r="C89" s="11">
        <f>SUM(C81)</f>
        <v>13382.75</v>
      </c>
      <c r="D89" s="11">
        <f>SUM(D81)</f>
        <v>13000</v>
      </c>
      <c r="E89" s="12">
        <f t="shared" si="2"/>
        <v>97.13997496777567</v>
      </c>
    </row>
    <row r="90" spans="1:5" ht="15">
      <c r="A90" s="10" t="s">
        <v>29</v>
      </c>
      <c r="B90" s="11">
        <f>SUM(B73)</f>
        <v>2589.8</v>
      </c>
      <c r="C90" s="11">
        <f>SUM(C73)</f>
        <v>1389.8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2017-06-27T06:51:56Z</cp:lastPrinted>
  <dcterms:created xsi:type="dcterms:W3CDTF">2015-04-07T07:35:57Z</dcterms:created>
  <dcterms:modified xsi:type="dcterms:W3CDTF">2017-06-27T06:51:58Z</dcterms:modified>
  <cp:category/>
  <cp:version/>
  <cp:contentType/>
  <cp:contentStatus/>
</cp:coreProperties>
</file>