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2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9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17.xml" ContentType="application/vnd.openxmlformats-officedocument.spreadsheetml.revisionLog+xml"/>
  <Default Extension="rels" ContentType="application/vnd.openxmlformats-package.relationships+xml"/>
  <Override PartName="/xl/revisions/revisionLog1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5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0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2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53.xml" ContentType="application/vnd.openxmlformats-officedocument.spreadsheetml.revisionLog+xml"/>
  <Override PartName="/docProps/core.xml" ContentType="application/vnd.openxmlformats-package.core-properties+xml"/>
  <Override PartName="/xl/revisions/revisionLog1132.xml" ContentType="application/vnd.openxmlformats-officedocument.spreadsheetml.revisionLog+xml"/>
  <Override PartName="/xl/revisions/revisionLog116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D86"/>
  <c r="E86" s="1"/>
  <c r="C86"/>
  <c r="B86"/>
  <c r="D85"/>
  <c r="E85" s="1"/>
  <c r="C85"/>
  <c r="B85"/>
  <c r="D84"/>
  <c r="E84" s="1"/>
  <c r="C84"/>
  <c r="B84"/>
  <c r="B83"/>
  <c r="B87" s="1"/>
  <c r="E81"/>
  <c r="C80"/>
  <c r="C88" s="1"/>
  <c r="B80"/>
  <c r="B88" s="1"/>
  <c r="C79"/>
  <c r="B79"/>
  <c r="D76"/>
  <c r="E76" s="1"/>
  <c r="C76"/>
  <c r="C83" s="1"/>
  <c r="C87" s="1"/>
  <c r="B75"/>
  <c r="E74"/>
  <c r="E73"/>
  <c r="E72"/>
  <c r="E71"/>
  <c r="D71"/>
  <c r="C71"/>
  <c r="B71"/>
  <c r="E70"/>
  <c r="E69"/>
  <c r="D68"/>
  <c r="E68" s="1"/>
  <c r="C68"/>
  <c r="B68"/>
  <c r="E67"/>
  <c r="D66"/>
  <c r="C66"/>
  <c r="E66" s="1"/>
  <c r="B66"/>
  <c r="E65"/>
  <c r="E64"/>
  <c r="E63"/>
  <c r="D63"/>
  <c r="C63"/>
  <c r="B63"/>
  <c r="E62"/>
  <c r="D62"/>
  <c r="D61"/>
  <c r="C61"/>
  <c r="E61" s="1"/>
  <c r="B61"/>
  <c r="E60"/>
  <c r="E59"/>
  <c r="D59"/>
  <c r="C59"/>
  <c r="B59"/>
  <c r="E58"/>
  <c r="E57"/>
  <c r="D56"/>
  <c r="E56" s="1"/>
  <c r="C56"/>
  <c r="B56"/>
  <c r="E55"/>
  <c r="D54"/>
  <c r="E54" s="1"/>
  <c r="C54"/>
  <c r="B54"/>
  <c r="E53"/>
  <c r="E52"/>
  <c r="E51"/>
  <c r="E50"/>
  <c r="D49"/>
  <c r="E49" s="1"/>
  <c r="C49"/>
  <c r="B49"/>
  <c r="E48"/>
  <c r="E47"/>
  <c r="D47"/>
  <c r="C47"/>
  <c r="B47"/>
  <c r="E46"/>
  <c r="E45"/>
  <c r="E44"/>
  <c r="E43"/>
  <c r="E42"/>
  <c r="D42"/>
  <c r="C42"/>
  <c r="B42"/>
  <c r="E41"/>
  <c r="D41"/>
  <c r="D88" s="1"/>
  <c r="E88" s="1"/>
  <c r="D40"/>
  <c r="E40" s="1"/>
  <c r="C40"/>
  <c r="B40"/>
  <c r="E39"/>
  <c r="E38"/>
  <c r="E37"/>
  <c r="E36"/>
  <c r="C35"/>
  <c r="B35"/>
  <c r="B82" s="1"/>
  <c r="E34"/>
  <c r="E33"/>
  <c r="E32"/>
  <c r="E31"/>
  <c r="D31"/>
  <c r="C31"/>
  <c r="B31"/>
  <c r="E30"/>
  <c r="D30"/>
  <c r="C30"/>
  <c r="B30"/>
  <c r="E29"/>
  <c r="E28"/>
  <c r="E27"/>
  <c r="E26"/>
  <c r="E25"/>
  <c r="E24"/>
  <c r="D23"/>
  <c r="E23" s="1"/>
  <c r="C23"/>
  <c r="B23"/>
  <c r="E22"/>
  <c r="E15"/>
  <c r="D15"/>
  <c r="D21" s="1"/>
  <c r="E21" s="1"/>
  <c r="C15"/>
  <c r="C21" s="1"/>
  <c r="B15"/>
  <c r="B21" s="1"/>
  <c r="E14"/>
  <c r="D14"/>
  <c r="C14"/>
  <c r="B14"/>
  <c r="E13"/>
  <c r="E12"/>
  <c r="D12"/>
  <c r="C12"/>
  <c r="B12"/>
  <c r="E11"/>
  <c r="E10"/>
  <c r="E9"/>
  <c r="E8"/>
  <c r="E7"/>
  <c r="E6"/>
  <c r="D5"/>
  <c r="C5"/>
  <c r="B5"/>
  <c r="E5" l="1"/>
  <c r="D35"/>
  <c r="E35" s="1"/>
  <c r="C75"/>
  <c r="C82" s="1"/>
  <c r="D79"/>
  <c r="E79" s="1"/>
  <c r="E80"/>
  <c r="D83"/>
  <c r="D75"/>
  <c r="E75" s="1"/>
  <c r="D76" i="1"/>
  <c r="D15"/>
  <c r="D62"/>
  <c r="D41"/>
  <c r="E83" i="2" l="1"/>
  <c r="D87"/>
  <c r="E87" s="1"/>
  <c r="D82"/>
  <c r="E82" s="1"/>
  <c r="C80" i="1"/>
  <c r="B80"/>
  <c r="C15"/>
  <c r="B15"/>
  <c r="C76" l="1"/>
  <c r="D23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24" l="1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<sst xmlns="http://schemas.openxmlformats.org/spreadsheetml/2006/main" count="182" uniqueCount="73">
  <si>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</si>
  <si>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</si>
  <si>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</si>
  <si>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</si>
  <si>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</si>
  <si>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</si>
  <si>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</si>
  <si>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</si>
  <si>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</si>
  <si>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</si>
  <si>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</si>
  <si>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</si>
  <si>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</si>
  <si>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</si>
  <si>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</si>
  <si>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</si>
  <si>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</si>
  <si>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</si>
  <si>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</si>
  <si>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</si>
  <si>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</si>
  <si>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</si>
  <si>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</si>
  <si>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</si>
  <si>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</si>
  <si>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</si>
  <si>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</si>
  <si>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</si>
  <si>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</si>
  <si>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</si>
  <si>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</si>
  <si>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</si>
  <si>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</si>
  <si>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</si>
  <si>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</si>
  <si>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</si>
  <si>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</si>
  <si>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</si>
  <si>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</si>
  <si>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</si>
  <si>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</si>
  <si>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</si>
  <si>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</si>
  <si>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</si>
  <si>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</si>
  <si>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</si>
  <si>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</si>
  <si>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</si>
  <si>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</si>
  <si>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</si>
  <si>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</si>
  <si>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</si>
  <si>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</si>
  <si>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</si>
  <si>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</si>
  <si>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</si>
  <si>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</si>
  <si>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</si>
  <si>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</si>
  <si>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</si>
  <si>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</si>
  <si>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</si>
  <si>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</si>
  <si>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</si>
  <si>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</si>
  <si>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</si>
  <si>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</si>
  <si>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План на січень-серпень, з урахуванням змін тис. грн.</t>
  </si>
  <si>
    <t xml:space="preserve">План на январь-август  с учетом изменений, тыс. грн. </t>
  </si>
  <si>
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</si>
  <si>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</si>
  <si>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31 серпня,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</si>
  <si>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31 августа,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</si>
</sst>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revisionLog1141.xml"/><Relationship Id="rId163" Type="http://schemas.openxmlformats.org/officeDocument/2006/relationships/revisionLog" Target="revisionLog115.xml"/><Relationship Id="rId150" Type="http://schemas.openxmlformats.org/officeDocument/2006/relationships/revisionLog" Target="revisionLog1131.xml"/><Relationship Id="rId142" Type="http://schemas.openxmlformats.org/officeDocument/2006/relationships/revisionLog" Target="revisionLog20.xml"/><Relationship Id="rId171" Type="http://schemas.openxmlformats.org/officeDocument/2006/relationships/revisionLog" Target="revisionLog1.xml"/><Relationship Id="rId159" Type="http://schemas.openxmlformats.org/officeDocument/2006/relationships/revisionLog" Target="revisionLog18.xml"/><Relationship Id="rId167" Type="http://schemas.openxmlformats.org/officeDocument/2006/relationships/revisionLog" Target="revisionLog19.xml"/><Relationship Id="rId154" Type="http://schemas.openxmlformats.org/officeDocument/2006/relationships/revisionLog" Target="revisionLog17.xml"/><Relationship Id="rId146" Type="http://schemas.openxmlformats.org/officeDocument/2006/relationships/revisionLog" Target="revisionLog15.xml"/><Relationship Id="rId141" Type="http://schemas.openxmlformats.org/officeDocument/2006/relationships/revisionLog" Target="revisionLog10.xml"/><Relationship Id="rId170" Type="http://schemas.openxmlformats.org/officeDocument/2006/relationships/revisionLog" Target="revisionLog11.xml"/><Relationship Id="rId162" Type="http://schemas.openxmlformats.org/officeDocument/2006/relationships/revisionLog" Target="revisionLog191.xml"/><Relationship Id="rId158" Type="http://schemas.openxmlformats.org/officeDocument/2006/relationships/revisionLog" Target="revisionLog1153.xml"/><Relationship Id="rId166" Type="http://schemas.openxmlformats.org/officeDocument/2006/relationships/revisionLog" Target="revisionLog116.xml"/><Relationship Id="rId161" Type="http://schemas.openxmlformats.org/officeDocument/2006/relationships/revisionLog" Target="revisionLog119.xml"/><Relationship Id="rId140" Type="http://schemas.openxmlformats.org/officeDocument/2006/relationships/revisionLog" Target="revisionLog9.xml"/><Relationship Id="rId153" Type="http://schemas.openxmlformats.org/officeDocument/2006/relationships/revisionLog" Target="revisionLog118.xml"/><Relationship Id="rId145" Type="http://schemas.openxmlformats.org/officeDocument/2006/relationships/revisionLog" Target="revisionLog11531.xml"/><Relationship Id="rId144" Type="http://schemas.openxmlformats.org/officeDocument/2006/relationships/revisionLog" Target="revisionLog152.xml"/><Relationship Id="rId157" Type="http://schemas.openxmlformats.org/officeDocument/2006/relationships/revisionLog" Target="revisionLog110.xml"/><Relationship Id="rId149" Type="http://schemas.openxmlformats.org/officeDocument/2006/relationships/revisionLog" Target="revisionLog1911.xml"/><Relationship Id="rId152" Type="http://schemas.openxmlformats.org/officeDocument/2006/relationships/revisionLog" Target="revisionLog1101.xml"/><Relationship Id="rId165" Type="http://schemas.openxmlformats.org/officeDocument/2006/relationships/revisionLog" Target="revisionLog113.xml"/><Relationship Id="rId160" Type="http://schemas.openxmlformats.org/officeDocument/2006/relationships/revisionLog" Target="revisionLog112.xml"/><Relationship Id="rId164" Type="http://schemas.openxmlformats.org/officeDocument/2006/relationships/revisionLog" Target="revisionLog1132.xml"/><Relationship Id="rId143" Type="http://schemas.openxmlformats.org/officeDocument/2006/relationships/revisionLog" Target="revisionLog21.xml"/><Relationship Id="rId156" Type="http://schemas.openxmlformats.org/officeDocument/2006/relationships/revisionLog" Target="revisionLog1121.xml"/><Relationship Id="rId169" Type="http://schemas.openxmlformats.org/officeDocument/2006/relationships/revisionLog" Target="revisionLog120.xml"/><Relationship Id="rId151" Type="http://schemas.openxmlformats.org/officeDocument/2006/relationships/revisionLog" Target="revisionLog117.xml"/><Relationship Id="rId148" Type="http://schemas.openxmlformats.org/officeDocument/2006/relationships/revisionLog" Target="revisionLog1161.xml"/><Relationship Id="rId147" Type="http://schemas.openxmlformats.org/officeDocument/2006/relationships/revisionLog" Target="revisionLog11211.xml"/><Relationship Id="rId168" Type="http://schemas.openxmlformats.org/officeDocument/2006/relationships/revisionLog" Target="revisionLog114.xml"/></Relationships>
</file>

<file path=xl/revisions/revisionHeaders.xml><?xml version="1.0" encoding="utf-8"?>
<headers xmlns="http://schemas.openxmlformats.org/spreadsheetml/2006/main" xmlns:r="http://schemas.openxmlformats.org/officeDocument/2006/relationships" guid="{04FD5C8B-F72C-4ACA-A996-2ADE1232B5EE}" diskRevisions="1" revisionId="9630" version="33">
  <header guid="{DE90BB95-3153-4DDB-89AB-B8CD754B4BFD}" dateTime="2017-08-28T10:26:31" maxSheetId="3" userName="user" r:id="rId140">
    <sheetIdMap count="2">
      <sheetId val="1"/>
      <sheetId val="2"/>
    </sheetIdMap>
  </header>
  <header guid="{175C9169-6FA6-4A29-BD24-D33D7D2D5702}" dateTime="2017-08-28T10:30:04" maxSheetId="3" userName="user" r:id="rId141" minRId="9061" maxRId="9067">
    <sheetIdMap count="2">
      <sheetId val="1"/>
      <sheetId val="2"/>
    </sheetIdMap>
  </header>
  <header guid="{6BCEB44C-C55A-4188-B65A-885C9504B034}" dateTime="2017-08-28T10:33:15" maxSheetId="3" userName="user" r:id="rId142" minRId="9070" maxRId="9072">
    <sheetIdMap count="2">
      <sheetId val="1"/>
      <sheetId val="2"/>
    </sheetIdMap>
  </header>
  <header guid="{654F0115-489A-47D7-88AA-7C0163C4ED9B}" dateTime="2017-08-28T10:37:36" maxSheetId="3" userName="user" r:id="rId143" minRId="9073" maxRId="9074">
    <sheetIdMap count="2">
      <sheetId val="1"/>
      <sheetId val="2"/>
    </sheetIdMap>
  </header>
  <header guid="{8725E785-9F2E-4366-B783-6290ACA24245}" dateTime="2017-08-28T14:50:41" maxSheetId="3" userName="user416a" r:id="rId144" minRId="9075" maxRId="9081">
    <sheetIdMap count="2">
      <sheetId val="1"/>
      <sheetId val="2"/>
    </sheetIdMap>
  </header>
  <header guid="{4020FD6D-86EB-47E0-9E6F-35C319D0E4CF}" dateTime="2017-08-28T14:52:47" maxSheetId="3" userName="user416a" r:id="rId145" minRId="9084" maxRId="9091">
    <sheetIdMap count="2">
      <sheetId val="1"/>
      <sheetId val="2"/>
    </sheetIdMap>
  </header>
  <header guid="{66FFF70F-5B99-47CB-B6B6-C1D1AADC2955}" dateTime="2017-08-28T14:54:13" maxSheetId="3" userName="user416a" r:id="rId146" minRId="9094" maxRId="9097">
    <sheetIdMap count="2">
      <sheetId val="1"/>
      <sheetId val="2"/>
    </sheetIdMap>
  </header>
  <header guid="{5393A069-FA21-48A9-B9FA-8473FD4F3282}" dateTime="2017-08-28T14:57:55" maxSheetId="3" userName="user416a" r:id="rId147" minRId="9100" maxRId="9103">
    <sheetIdMap count="2">
      <sheetId val="1"/>
      <sheetId val="2"/>
    </sheetIdMap>
  </header>
  <header guid="{FE8E49D1-4C4B-4111-8F88-DEE66FD2B1E6}" dateTime="2017-08-28T15:00:17" maxSheetId="3" userName="user416a" r:id="rId148" minRId="9106" maxRId="9107">
    <sheetIdMap count="2">
      <sheetId val="1"/>
      <sheetId val="2"/>
    </sheetIdMap>
  </header>
  <header guid="{B46C4359-3BC4-4AE5-A35E-BBFDF46B75F2}" dateTime="2017-08-28T15:11:42" maxSheetId="3" userName="user416a" r:id="rId149" minRId="9110" maxRId="9117">
    <sheetIdMap count="2">
      <sheetId val="1"/>
      <sheetId val="2"/>
    </sheetIdMap>
  </header>
  <header guid="{9925A88F-3DC5-4CED-837B-35339934CF1B}" dateTime="2017-08-28T15:12:01" maxSheetId="3" userName="user416a" r:id="rId150" minRId="9120" maxRId="9337">
    <sheetIdMap count="2">
      <sheetId val="1"/>
      <sheetId val="2"/>
    </sheetIdMap>
  </header>
  <header guid="{82B92D52-B7D3-4E23-996D-1D7B0C7DBF87}" dateTime="2017-08-28T15:21:44" maxSheetId="3" userName="user416a" r:id="rId151">
    <sheetIdMap count="2">
      <sheetId val="1"/>
      <sheetId val="2"/>
    </sheetIdMap>
  </header>
  <header guid="{7808DA3D-A01B-4F1C-9BB7-E26E81A2B08B}" dateTime="2017-09-01T11:53:53" maxSheetId="3" userName="user416a" r:id="rId152" minRId="9342" maxRId="9343">
    <sheetIdMap count="2">
      <sheetId val="1"/>
      <sheetId val="2"/>
    </sheetIdMap>
  </header>
  <header guid="{825BE9F5-3F29-4EA0-A2F8-915E2DCE07E3}" dateTime="2017-09-01T12:06:52" maxSheetId="3" userName="user416a" r:id="rId153">
    <sheetIdMap count="2">
      <sheetId val="1"/>
      <sheetId val="2"/>
    </sheetIdMap>
  </header>
  <header guid="{15AED65F-7E96-4EC0-A495-E2132BFDB0F4}" dateTime="2017-09-01T12:10:33" maxSheetId="3" userName="user416a" r:id="rId154">
    <sheetIdMap count="2">
      <sheetId val="1"/>
      <sheetId val="2"/>
    </sheetIdMap>
  </header>
  <header guid="{CEE8028E-D67F-4BB4-A00B-CF2F6A0C15EE}" dateTime="2017-09-01T12:11:14" maxSheetId="3" userName="user416a" r:id="rId155">
    <sheetIdMap count="2">
      <sheetId val="1"/>
      <sheetId val="2"/>
    </sheetIdMap>
  </header>
  <header guid="{CE3ACC3E-8006-4249-960B-7FC18C989CAC}" dateTime="2017-09-01T13:22:34" maxSheetId="3" userName="user416a" r:id="rId156">
    <sheetIdMap count="2">
      <sheetId val="1"/>
      <sheetId val="2"/>
    </sheetIdMap>
  </header>
  <header guid="{3500996C-CD79-488B-B050-40569D21F418}" dateTime="2017-09-01T13:23:31" maxSheetId="3" userName="user416a" r:id="rId157">
    <sheetIdMap count="2">
      <sheetId val="1"/>
      <sheetId val="2"/>
    </sheetIdMap>
  </header>
  <header guid="{89D0BBA8-A4CC-47B1-A052-E6716BFF339B}" dateTime="2017-09-01T13:24:59" maxSheetId="3" userName="user416a" r:id="rId158">
    <sheetIdMap count="2">
      <sheetId val="1"/>
      <sheetId val="2"/>
    </sheetIdMap>
  </header>
  <header guid="{A6FB5E4C-310E-42DF-AF50-EC5BE46062CA}" dateTime="2017-09-01T13:30:47" maxSheetId="3" userName="user416a" r:id="rId159" minRId="9358" maxRId="9361">
    <sheetIdMap count="2">
      <sheetId val="1"/>
      <sheetId val="2"/>
    </sheetIdMap>
  </header>
  <header guid="{BA0A1050-4AB5-43D0-9294-7048756D4058}" dateTime="2017-09-01T14:15:08" maxSheetId="3" userName="user416a" r:id="rId160" minRId="9364" maxRId="9373">
    <sheetIdMap count="2">
      <sheetId val="1"/>
      <sheetId val="2"/>
    </sheetIdMap>
  </header>
  <header guid="{DB32CDF8-4FED-4D9A-8320-51D167C3787E}" dateTime="2017-09-01T14:15:18" maxSheetId="3" userName="user416a" r:id="rId161">
    <sheetIdMap count="2">
      <sheetId val="1"/>
      <sheetId val="2"/>
    </sheetIdMap>
  </header>
  <header guid="{7E2AA9CB-ECE6-4D28-A978-5F1FC0E4E41E}" dateTime="2017-09-01T14:18:21" maxSheetId="3" userName="user416a" r:id="rId162" minRId="9378">
    <sheetIdMap count="2">
      <sheetId val="1"/>
      <sheetId val="2"/>
    </sheetIdMap>
  </header>
  <header guid="{0C057119-7054-42C7-B362-2D307B4E5473}" dateTime="2017-09-01T14:22:28" maxSheetId="3" userName="user416a" r:id="rId163" minRId="9381" maxRId="9393">
    <sheetIdMap count="2">
      <sheetId val="1"/>
      <sheetId val="2"/>
    </sheetIdMap>
  </header>
  <header guid="{D802ACE3-86C3-4D74-947A-36F649ABD54D}" dateTime="2017-09-01T14:24:59" maxSheetId="3" userName="user416a" r:id="rId164" minRId="9396">
    <sheetIdMap count="2">
      <sheetId val="1"/>
      <sheetId val="2"/>
    </sheetIdMap>
  </header>
  <header guid="{0D5C61DD-ACA3-494A-8C1C-99E25199DC4D}" dateTime="2017-09-01T14:27:45" maxSheetId="3" userName="user416a" r:id="rId165">
    <sheetIdMap count="2">
      <sheetId val="1"/>
      <sheetId val="2"/>
    </sheetIdMap>
  </header>
  <header guid="{6A1E203D-1812-4C23-A060-E1235E480EC5}" dateTime="2017-09-01T14:28:09" maxSheetId="3" userName="user416a" r:id="rId166">
    <sheetIdMap count="2">
      <sheetId val="1"/>
      <sheetId val="2"/>
    </sheetIdMap>
  </header>
  <header guid="{2657FB5B-CC8D-4298-B300-8560FD93F541}" dateTime="2017-09-01T14:37:27" maxSheetId="3" userName="user416a" r:id="rId167" minRId="9403" maxRId="9407">
    <sheetIdMap count="2">
      <sheetId val="1"/>
      <sheetId val="2"/>
    </sheetIdMap>
  </header>
  <header guid="{C1B45C61-19DE-48FA-AD5B-2A51C1C9A076}" dateTime="2017-09-01T14:37:37" maxSheetId="3" userName="user416a" r:id="rId168">
    <sheetIdMap count="2">
      <sheetId val="1"/>
      <sheetId val="2"/>
    </sheetIdMap>
  </header>
  <header guid="{306C1AB4-F8F7-4B48-91BC-19C0459AC043}" dateTime="2017-09-01T14:37:54" maxSheetId="3" userName="user416a" r:id="rId169" minRId="9412" maxRId="9622">
    <sheetIdMap count="2">
      <sheetId val="1"/>
      <sheetId val="2"/>
    </sheetIdMap>
  </header>
  <header guid="{A1CF901E-D5B7-41B1-A116-2780E5DFFD78}" dateTime="2017-09-21T08:55:27" maxSheetId="3" userName="user416a" r:id="rId170" minRId="9625" maxRId="9626">
    <sheetIdMap count="2">
      <sheetId val="1"/>
      <sheetId val="2"/>
    </sheetIdMap>
  </header>
  <header guid="{04FD5C8B-F72C-4ACA-A996-2ADE1232B5EE}" dateTime="2017-09-21T08:56:52" maxSheetId="3" userName="user416a" r:id="rId17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062" sId="1" numFmtId="4">
    <oc r="C24">
      <v>708319.30599999998</v>
    </oc>
    <nc r="C24">
      <v>754990.50600000005</v>
    </nc>
  </rcc>
  <rcc rId="9063" sId="1" numFmtId="4">
    <oc r="D24">
      <f>683935.063+465.171</f>
    </oc>
    <nc r="D24">
      <v>735612.59199999995</v>
    </nc>
  </rcc>
  <rcc rId="9064" sId="1" numFmtId="4">
    <oc r="D25">
      <v>13507.339</v>
    </oc>
    <nc r="D25">
      <v>13645.656000000001</v>
    </nc>
  </rcc>
  <rcc rId="9065" sId="1" numFmtId="4">
    <oc r="D26">
      <v>2972.7930000000001</v>
    </oc>
    <nc r="D26">
      <v>3004.6619999999998</v>
    </nc>
  </rcc>
  <rcc rId="9066" sId="1" numFmtId="4">
    <oc r="D29">
      <v>669.89099999999996</v>
    </oc>
    <nc r="D29">
      <v>673.73</v>
    </nc>
  </rcc>
  <rcc rId="9067" sId="1" numFmtId="4">
    <oc r="D34">
      <v>1562.9280000000001</v>
    </oc>
    <nc r="D34">
      <v>1608.4459999999999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9625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31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626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31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9342" sId="1">
    <o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343" sId="2">
    <o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364" sId="1" numFmtId="4">
    <oc r="D6">
      <f>605884.26+14018.619</f>
    </oc>
    <nc r="D6">
      <v>632040.84699999995</v>
    </nc>
  </rcc>
  <rcc rId="9365" sId="1" numFmtId="4">
    <oc r="D7">
      <f>398161.056+11411.093</f>
    </oc>
    <nc r="D7">
      <v>419270.02</v>
    </nc>
  </rcc>
  <rcc rId="9366" sId="1" numFmtId="4">
    <oc r="D8">
      <f>88554.583+2601.769</f>
    </oc>
    <nc r="D8">
      <v>93331.745999999999</v>
    </nc>
  </rcc>
  <rcc rId="9367" sId="1" numFmtId="4">
    <oc r="D9">
      <v>27.524000000000001</v>
    </oc>
    <nc r="D9">
      <v>30.468</v>
    </nc>
  </rcc>
  <rcc rId="9368" sId="1" numFmtId="4">
    <oc r="D10">
      <v>26960.382000000001</v>
    </oc>
    <nc r="D10">
      <v>27019.757000000001</v>
    </nc>
  </rcc>
  <rcc rId="9369" sId="1" numFmtId="4">
    <oc r="D11">
      <v>48502.446000000004</v>
    </oc>
    <nc r="D11">
      <v>48568.500999999997</v>
    </nc>
  </rcc>
  <rfmt sheetId="1" sqref="B24:C34">
    <dxf>
      <fill>
        <patternFill patternType="none">
          <bgColor auto="1"/>
        </patternFill>
      </fill>
    </dxf>
  </rfmt>
  <rcc rId="9370" sId="1" numFmtId="4">
    <oc r="C24">
      <v>754990.50600000005</v>
    </oc>
    <nc r="C24">
      <v>757400.50600000005</v>
    </nc>
  </rcc>
  <rfmt sheetId="1" sqref="D34:E34">
    <dxf>
      <fill>
        <patternFill patternType="none">
          <bgColor auto="1"/>
        </patternFill>
      </fill>
    </dxf>
  </rfmt>
  <rfmt sheetId="1" sqref="D34:E34">
    <dxf>
      <fill>
        <patternFill>
          <bgColor auto="1"/>
        </patternFill>
      </fill>
    </dxf>
  </rfmt>
  <rfmt sheetId="1" sqref="D24:E34">
    <dxf>
      <fill>
        <patternFill patternType="none">
          <bgColor auto="1"/>
        </patternFill>
      </fill>
    </dxf>
  </rfmt>
  <rcc rId="9371" sId="1" numFmtId="4">
    <oc r="D24">
      <v>735612.59199999995</v>
    </oc>
    <nc r="D24">
      <v>743696.22100000002</v>
    </nc>
  </rcc>
  <rcc rId="9372" sId="1" numFmtId="4">
    <oc r="D25">
      <v>13645.656000000001</v>
    </oc>
    <nc r="D25">
      <v>14243.370999999999</v>
    </nc>
  </rcc>
  <rcc rId="9373" sId="1" numFmtId="4">
    <oc r="D26">
      <v>3004.6619999999998</v>
    </oc>
    <nc r="D26">
      <v>3135.596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9100" sId="1" numFmtId="4">
    <oc r="D43">
      <v>46439.991999999998</v>
    </oc>
    <nc r="D43">
      <v>47494.442999999999</v>
    </nc>
  </rcc>
  <rcc rId="9101" sId="1" numFmtId="4">
    <oc r="D44">
      <v>22285.11</v>
    </oc>
    <nc r="D44">
      <v>22776.366000000002</v>
    </nc>
  </rcc>
  <rcc rId="9102" sId="1" numFmtId="4">
    <oc r="D45">
      <v>4881.1559999999999</v>
    </oc>
    <nc r="D45">
      <v>4988.2640000000001</v>
    </nc>
  </rcc>
  <rcc rId="9103" sId="1" numFmtId="4">
    <oc r="D46">
      <v>2942.3980000000001</v>
    </oc>
    <nc r="D46">
      <v>2942.8719999999998</v>
    </nc>
  </rcc>
  <rfmt sheetId="1" sqref="D43:D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9120" sId="2">
    <oc r="B5">
      <f>B6+B13</f>
    </oc>
    <nc r="B5">
      <f>B6+B13</f>
    </nc>
  </rcc>
  <rcc rId="9121" sId="2">
    <oc r="C5">
      <f>C6+C13</f>
    </oc>
    <nc r="C5">
      <f>C6+C13</f>
    </nc>
  </rcc>
  <rcc rId="9122" sId="2">
    <oc r="D5">
      <f>D6+D13</f>
    </oc>
    <nc r="D5">
      <f>D6+D13</f>
    </nc>
  </rcc>
  <rcc rId="9123" sId="2">
    <oc r="E5">
      <f>SUM(D5)/C5*100</f>
    </oc>
    <nc r="E5">
      <f>SUM(D5)/C5*100</f>
    </nc>
  </rcc>
  <rcc rId="9124" sId="2" numFmtId="4">
    <oc r="D6">
      <v>602467.679</v>
    </oc>
    <nc r="D6">
      <f>605884.26+14018.619</f>
    </nc>
  </rcc>
  <rcc rId="9125" sId="2">
    <oc r="E6">
      <f>SUM(D6)/C6*100</f>
    </oc>
    <nc r="E6">
      <f>SUM(D6)/C6*100</f>
    </nc>
  </rcc>
  <rcc rId="9126" sId="2" numFmtId="4">
    <oc r="D7">
      <v>396805.78499999997</v>
    </oc>
    <nc r="D7">
      <f>398161.056+11411.093</f>
    </nc>
  </rcc>
  <rcc rId="9127" sId="2">
    <oc r="E7">
      <f>SUM(D7)/C7*100</f>
    </oc>
    <nc r="E7">
      <f>SUM(D7)/C7*100</f>
    </nc>
  </rcc>
  <rcc rId="9128" sId="2" numFmtId="4">
    <oc r="D8">
      <v>88220.065000000002</v>
    </oc>
    <nc r="D8">
      <f>88554.583+2601.769</f>
    </nc>
  </rcc>
  <rcc rId="9129" sId="2">
    <oc r="E8">
      <f>SUM(D8)/C8*100</f>
    </oc>
    <nc r="E8">
      <f>SUM(D8)/C8*100</f>
    </nc>
  </rcc>
  <rcc rId="9130" sId="2" numFmtId="4">
    <oc r="D9">
      <v>23.361999999999998</v>
    </oc>
    <nc r="D9">
      <v>27.524000000000001</v>
    </nc>
  </rcc>
  <rcc rId="9131" sId="2">
    <oc r="E9">
      <f>SUM(D9)/C9*100</f>
    </oc>
    <nc r="E9">
      <f>SUM(D9)/C9*100</f>
    </nc>
  </rcc>
  <rcc rId="9132" sId="2" numFmtId="4">
    <oc r="D10">
      <v>26674.870999999999</v>
    </oc>
    <nc r="D10">
      <v>26960.382000000001</v>
    </nc>
  </rcc>
  <rcc rId="9133" sId="2">
    <oc r="E10">
      <f>SUM(D10)/C10*100</f>
    </oc>
    <nc r="E10">
      <f>SUM(D10)/C10*100</f>
    </nc>
  </rcc>
  <rcc rId="9134" sId="2" numFmtId="4">
    <oc r="D11">
      <v>48457.398000000001</v>
    </oc>
    <nc r="D11">
      <v>48502.446000000004</v>
    </nc>
  </rcc>
  <rcc rId="9135" sId="2">
    <oc r="E11">
      <f>SUM(D11)/C11*100</f>
    </oc>
    <nc r="E11">
      <f>SUM(D11)/C11*100</f>
    </nc>
  </rcc>
  <rcc rId="9136" sId="2">
    <oc r="B12">
      <f>SUM(B6)-B7-B8-B9-B10-B11</f>
    </oc>
    <nc r="B12">
      <f>SUM(B6)-B7-B8-B9-B10-B11</f>
    </nc>
  </rcc>
  <rcc rId="9137" sId="2">
    <oc r="C12">
      <f>SUM(C6)-C7-C8-C9-C10-C11</f>
    </oc>
    <nc r="C12">
      <f>SUM(C6)-C7-C8-C9-C10-C11</f>
    </nc>
  </rcc>
  <rcc rId="9138" sId="2">
    <oc r="D12">
      <f>SUM(D6)-D7-D8-D9-D10-D11</f>
    </oc>
    <nc r="D12">
      <f>SUM(D6)-D7-D8-D9-D10-D11</f>
    </nc>
  </rcc>
  <rcc rId="9139" sId="2">
    <oc r="E12">
      <f>SUM(D12)/C12*100</f>
    </oc>
    <nc r="E12">
      <f>SUM(D12)/C12*100</f>
    </nc>
  </rcc>
  <rcc rId="9140" sId="2" numFmtId="4">
    <oc r="D13">
      <f>38395.766+22</f>
    </oc>
    <nc r="D13">
      <v>38416.046999999999</v>
    </nc>
  </rcc>
  <rcc rId="9141" sId="2">
    <oc r="E13">
      <f>SUM(D13)/C13*100</f>
    </oc>
    <nc r="E13">
      <f>SUM(D13)/C13*100</f>
    </nc>
  </rcc>
  <rcc rId="9142" sId="2">
    <oc r="B14">
      <f>B15+B22</f>
    </oc>
    <nc r="B14">
      <f>B15+B22</f>
    </nc>
  </rcc>
  <rcc rId="9143" sId="2">
    <oc r="C14">
      <f>C15+C22</f>
    </oc>
    <nc r="C14">
      <f>C15+C22</f>
    </nc>
  </rcc>
  <rcc rId="9144" sId="2">
    <oc r="D14">
      <f>D15+D22</f>
    </oc>
    <nc r="D14">
      <f>D15+D22</f>
    </nc>
  </rcc>
  <rcc rId="9145" sId="2">
    <oc r="E14">
      <f>SUM(D14)/C14*100</f>
    </oc>
    <nc r="E14">
      <f>SUM(D14)/C14*100</f>
    </nc>
  </rcc>
  <rcc rId="9146" sId="2">
    <oc r="B15">
      <f>477284.214+29125.5</f>
    </oc>
    <nc r="B15">
      <f>477284.214+29125.5</f>
    </nc>
  </rcc>
  <rcc rId="9147" sId="2">
    <oc r="C15">
      <f>312716.761+19417</f>
    </oc>
    <nc r="C15">
      <f>312716.761+19417</f>
    </nc>
  </rcc>
  <rcc rId="9148" sId="2">
    <oc r="D15">
      <f>285889.5+17938.688+19417</f>
    </oc>
    <nc r="D15">
      <f>303945.568+1253.708+19417</f>
    </nc>
  </rcc>
  <rcc rId="9149" sId="2">
    <oc r="E15">
      <f>SUM(D15)/C15*100</f>
    </oc>
    <nc r="E15">
      <f>SUM(D15)/C15*100</f>
    </nc>
  </rcc>
  <rcc rId="9150" sId="2">
    <oc r="B21">
      <f>SUM(B15)-B16-B17-B18-B19-B20</f>
    </oc>
    <nc r="B21">
      <f>SUM(B15)-B16-B17-B18-B19-B20</f>
    </nc>
  </rcc>
  <rcc rId="9151" sId="2">
    <oc r="C21">
      <f>SUM(C15)-C16-C17-C18-C19-C20</f>
    </oc>
    <nc r="C21">
      <f>SUM(C15)-C16-C17-C18-C19-C20</f>
    </nc>
  </rcc>
  <rcc rId="9152" sId="2">
    <oc r="D21">
      <f>SUM(D15)-D16-D17-D18-D19-D20</f>
    </oc>
    <nc r="D21">
      <f>SUM(D15)-D16-D17-D18-D19-D20</f>
    </nc>
  </rcc>
  <rcc rId="9153" sId="2">
    <oc r="E21">
      <f>SUM(D21)/C21*100</f>
    </oc>
    <nc r="E21">
      <f>SUM(D21)/C21*100</f>
    </nc>
  </rcc>
  <rcc rId="9154" sId="2" numFmtId="4">
    <oc r="D22">
      <f>14995.293+450</f>
    </oc>
    <nc r="D22">
      <v>14995.293</v>
    </nc>
  </rcc>
  <rcc rId="9155" sId="2">
    <oc r="E22">
      <f>SUM(D22)/C22*100</f>
    </oc>
    <nc r="E22">
      <f>SUM(D22)/C22*100</f>
    </nc>
  </rcc>
  <rcc rId="9156" sId="2">
    <oc r="B23">
      <f>B24+B34</f>
    </oc>
    <nc r="B23">
      <f>B24+B34</f>
    </nc>
  </rcc>
  <rcc rId="9157" sId="2">
    <oc r="C23">
      <f>C24+C34</f>
    </oc>
    <nc r="C23">
      <f>C24+C34</f>
    </nc>
  </rcc>
  <rcc rId="9158" sId="2">
    <oc r="D23">
      <f>D24+D34</f>
    </oc>
    <nc r="D23">
      <f>D24+D34</f>
    </nc>
  </rcc>
  <rcc rId="9159" sId="2">
    <oc r="E23">
      <f>SUM(D23)/C23*100</f>
    </oc>
    <nc r="E23">
      <f>SUM(D23)/C23*100</f>
    </nc>
  </rcc>
  <rcc rId="9160" sId="2" numFmtId="4">
    <oc r="C24">
      <v>708319.30599999998</v>
    </oc>
    <nc r="C24">
      <v>754990.50600000005</v>
    </nc>
  </rcc>
  <rcc rId="9161" sId="2" numFmtId="4">
    <oc r="D24">
      <f>683935.063+465.171</f>
    </oc>
    <nc r="D24">
      <v>735612.59199999995</v>
    </nc>
  </rcc>
  <rcc rId="9162" sId="2">
    <oc r="E24">
      <f>SUM(D24)/C24*100</f>
    </oc>
    <nc r="E24">
      <f>SUM(D24)/C24*100</f>
    </nc>
  </rcc>
  <rcc rId="9163" sId="2" numFmtId="4">
    <oc r="D25">
      <v>13507.339</v>
    </oc>
    <nc r="D25">
      <v>13645.656000000001</v>
    </nc>
  </rcc>
  <rcc rId="9164" sId="2">
    <oc r="E25">
      <f>SUM(D25)/C25*100</f>
    </oc>
    <nc r="E25">
      <f>SUM(D25)/C25*100</f>
    </nc>
  </rcc>
  <rcc rId="9165" sId="2" numFmtId="4">
    <oc r="D26">
      <v>2972.7930000000001</v>
    </oc>
    <nc r="D26">
      <v>3004.6619999999998</v>
    </nc>
  </rcc>
  <rcc rId="9166" sId="2">
    <oc r="E26">
      <f>SUM(D26)/C26*100</f>
    </oc>
    <nc r="E26">
      <f>SUM(D26)/C26*100</f>
    </nc>
  </rcc>
  <rcc rId="9167" sId="2">
    <oc r="E27">
      <f>SUM(D27)/C27*100</f>
    </oc>
    <nc r="E27">
      <f>SUM(D27)/C27*100</f>
    </nc>
  </rcc>
  <rcc rId="9168" sId="2">
    <oc r="E28">
      <f>SUM(D28)/C28*100</f>
    </oc>
    <nc r="E28">
      <f>SUM(D28)/C28*100</f>
    </nc>
  </rcc>
  <rcc rId="9169" sId="2" numFmtId="4">
    <oc r="D29">
      <v>669.89099999999996</v>
    </oc>
    <nc r="D29">
      <v>673.73</v>
    </nc>
  </rcc>
  <rcc rId="9170" sId="2">
    <oc r="E29">
      <f>SUM(D29)/C29*100</f>
    </oc>
    <nc r="E29">
      <f>SUM(D29)/C29*100</f>
    </nc>
  </rcc>
  <rcc rId="9171" sId="2">
    <oc r="B30">
      <f>SUM(B24)-B25-B26-B27-B28-B29</f>
    </oc>
    <nc r="B30">
      <f>SUM(B24)-B25-B26-B27-B28-B29</f>
    </nc>
  </rcc>
  <rcc rId="9172" sId="2">
    <oc r="C30">
      <f>SUM(C24)-C25-C26-C27-C28-C29</f>
    </oc>
    <nc r="C30">
      <f>SUM(C24)-C25-C26-C27-C28-C29</f>
    </nc>
  </rcc>
  <rcc rId="9173" sId="2">
    <oc r="D30">
      <f>SUM(D24)-D25-D26-D27-D28-D29</f>
    </oc>
    <nc r="D30">
      <f>SUM(D24)-D25-D26-D27-D28-D29</f>
    </nc>
  </rcc>
  <rcc rId="9174" sId="2">
    <oc r="E30">
      <f>SUM(D30)/C30*100</f>
    </oc>
    <nc r="E30">
      <f>SUM(D30)/C30*100</f>
    </nc>
  </rcc>
  <rcc rId="9175" sId="2">
    <oc r="B31">
      <f>SUM(B32:B33)</f>
    </oc>
    <nc r="B31">
      <f>SUM(B32:B33)</f>
    </nc>
  </rcc>
  <rcc rId="9176" sId="2">
    <oc r="C31">
      <f>SUM(C32:C33)</f>
    </oc>
    <nc r="C31">
      <f>SUM(C32:C33)</f>
    </nc>
  </rcc>
  <rcc rId="9177" sId="2">
    <oc r="D31">
      <f>SUM(D32:D33)</f>
    </oc>
    <nc r="D31">
      <f>SUM(D32:D33)</f>
    </nc>
  </rcc>
  <rcc rId="9178" sId="2">
    <oc r="E31">
      <f>SUM(D31)/C31*100</f>
    </oc>
    <nc r="E31">
      <f>SUM(D31)/C31*100</f>
    </nc>
  </rcc>
  <rcc rId="9179" sId="2" numFmtId="4">
    <oc r="D32">
      <v>327901.68900000001</v>
    </oc>
    <nc r="D32">
      <v>333774.69199999998</v>
    </nc>
  </rcc>
  <rcc rId="9180" sId="2">
    <oc r="E32">
      <f>SUM(D32)/C32*100</f>
    </oc>
    <nc r="E32">
      <f>SUM(D32)/C32*100</f>
    </nc>
  </rcc>
  <rcc rId="9181" sId="2" numFmtId="4">
    <oc r="C33">
      <v>294430.22200000001</v>
    </oc>
    <nc r="C33">
      <v>341101.42200000002</v>
    </nc>
  </rcc>
  <rcc rId="9182" sId="2" numFmtId="4">
    <oc r="D33">
      <v>292859.17200000002</v>
    </oc>
    <nc r="D33">
      <v>336973.28499999997</v>
    </nc>
  </rcc>
  <rcc rId="9183" sId="2">
    <oc r="E33">
      <f>SUM(D33)/C33*100</f>
    </oc>
    <nc r="E33">
      <f>SUM(D33)/C33*100</f>
    </nc>
  </rcc>
  <rcc rId="9184" sId="2" numFmtId="4">
    <oc r="D34">
      <v>1562.9280000000001</v>
    </oc>
    <nc r="D34">
      <v>1608.4459999999999</v>
    </nc>
  </rcc>
  <rcc rId="9185" sId="2">
    <oc r="E34">
      <f>SUM(D34)/C34*100</f>
    </oc>
    <nc r="E34">
      <f>SUM(D34)/C34*100</f>
    </nc>
  </rcc>
  <rcc rId="9186" sId="2">
    <oc r="B35">
      <f>B36+B41</f>
    </oc>
    <nc r="B35">
      <f>B36+B41</f>
    </nc>
  </rcc>
  <rcc rId="9187" sId="2">
    <oc r="C35">
      <f>C36+C41</f>
    </oc>
    <nc r="C35">
      <f>C36+C41</f>
    </nc>
  </rcc>
  <rcc rId="9188" sId="2">
    <oc r="D35">
      <f>D36+D41</f>
    </oc>
    <nc r="D35">
      <f>D36+D41</f>
    </nc>
  </rcc>
  <rcc rId="9189" sId="2">
    <oc r="E35">
      <f>SUM(D35)/C35*100</f>
    </oc>
    <nc r="E35">
      <f>SUM(D35)/C35*100</f>
    </nc>
  </rcc>
  <rcc rId="9190" sId="2">
    <oc r="D36">
      <f>71253.248+239.523</f>
    </oc>
    <nc r="D36">
      <f>73872.067+233.222</f>
    </nc>
  </rcc>
  <rcc rId="9191" sId="2">
    <oc r="E36">
      <f>SUM(D36)/C36*100</f>
    </oc>
    <nc r="E36">
      <f>SUM(D36)/C36*100</f>
    </nc>
  </rcc>
  <rcc rId="9192" sId="2" numFmtId="4">
    <oc r="D37">
      <v>36502.112999999998</v>
    </oc>
    <nc r="D37">
      <f>38309.536+132.298</f>
    </nc>
  </rcc>
  <rcc rId="9193" sId="2">
    <oc r="E37">
      <f>SUM(D37)/C37*100</f>
    </oc>
    <nc r="E37">
      <f>SUM(D37)/C37*100</f>
    </nc>
  </rcc>
  <rcc rId="9194" sId="2" numFmtId="4">
    <oc r="D38">
      <v>8203.8590000000004</v>
    </oc>
    <nc r="D38">
      <f>8641.361+26.337</f>
    </nc>
  </rcc>
  <rcc rId="9195" sId="2">
    <oc r="E38">
      <f>SUM(D38)/C38*100</f>
    </oc>
    <nc r="E38">
      <f>SUM(D38)/C38*100</f>
    </nc>
  </rcc>
  <rcc rId="9196" sId="2" numFmtId="4">
    <oc r="D39">
      <v>3402.0630000000001</v>
    </oc>
    <nc r="D39">
      <f>3404.456+1.123</f>
    </nc>
  </rcc>
  <rcc rId="9197" sId="2">
    <oc r="E39">
      <f>SUM(D39)/C39*100</f>
    </oc>
    <nc r="E39">
      <f>SUM(D39)/C39*100</f>
    </nc>
  </rcc>
  <rcc rId="9198" sId="2">
    <oc r="B40">
      <f>SUM(B36)-B37-B38-B39</f>
    </oc>
    <nc r="B40">
      <f>SUM(B36)-B37-B38-B39</f>
    </nc>
  </rcc>
  <rcc rId="9199" sId="2">
    <oc r="C40">
      <f>SUM(C36)-C37-C38-C39</f>
    </oc>
    <nc r="C40">
      <f>SUM(C36)-C37-C38-C39</f>
    </nc>
  </rcc>
  <rcc rId="9200" sId="2">
    <oc r="D40">
      <f>SUM(D36)-D37-D38-D39</f>
    </oc>
    <nc r="D40">
      <f>SUM(D36)-D37-D38-D39</f>
    </nc>
  </rcc>
  <rcc rId="9201" sId="2">
    <oc r="E40">
      <f>SUM(D40)/C40*100</f>
    </oc>
    <nc r="E40">
      <f>SUM(D40)/C40*100</f>
    </nc>
  </rcc>
  <rcc rId="9202" sId="2" numFmtId="4">
    <oc r="D41">
      <v>4480.5360000000001</v>
    </oc>
    <nc r="D41">
      <f>4694.634+16.985</f>
    </nc>
  </rcc>
  <rcc rId="9203" sId="2">
    <oc r="E41">
      <f>SUM(D41)/C41*100</f>
    </oc>
    <nc r="E41">
      <f>SUM(D41)/C41*100</f>
    </nc>
  </rcc>
  <rcc rId="9204" sId="2">
    <oc r="B42">
      <f>B43+B48</f>
    </oc>
    <nc r="B42">
      <f>B43+B48</f>
    </nc>
  </rcc>
  <rcc rId="9205" sId="2">
    <oc r="C42">
      <f>C43+C48</f>
    </oc>
    <nc r="C42">
      <f>C43+C48</f>
    </nc>
  </rcc>
  <rcc rId="9206" sId="2">
    <oc r="D42">
      <f>D43+D48</f>
    </oc>
    <nc r="D42">
      <f>D43+D48</f>
    </nc>
  </rcc>
  <rcc rId="9207" sId="2">
    <oc r="E42">
      <f>SUM(D42)/C42*100</f>
    </oc>
    <nc r="E42">
      <f>SUM(D42)/C42*100</f>
    </nc>
  </rcc>
  <rcc rId="9208" sId="2" numFmtId="4">
    <oc r="D43">
      <v>46439.991999999998</v>
    </oc>
    <nc r="D43">
      <v>47494.442999999999</v>
    </nc>
  </rcc>
  <rcc rId="9209" sId="2">
    <oc r="E43">
      <f>SUM(D43)/C43*100</f>
    </oc>
    <nc r="E43">
      <f>SUM(D43)/C43*100</f>
    </nc>
  </rcc>
  <rcc rId="9210" sId="2" numFmtId="4">
    <oc r="D44">
      <v>22285.11</v>
    </oc>
    <nc r="D44">
      <v>22776.366000000002</v>
    </nc>
  </rcc>
  <rcc rId="9211" sId="2">
    <oc r="E44">
      <f>SUM(D44)/C44*100</f>
    </oc>
    <nc r="E44">
      <f>SUM(D44)/C44*100</f>
    </nc>
  </rcc>
  <rcc rId="9212" sId="2" numFmtId="4">
    <oc r="D45">
      <v>4881.1559999999999</v>
    </oc>
    <nc r="D45">
      <v>4988.2640000000001</v>
    </nc>
  </rcc>
  <rcc rId="9213" sId="2">
    <oc r="E45">
      <f>SUM(D45)/C45*100</f>
    </oc>
    <nc r="E45">
      <f>SUM(D45)/C45*100</f>
    </nc>
  </rcc>
  <rcc rId="9214" sId="2" numFmtId="4">
    <oc r="D46">
      <v>2942.3980000000001</v>
    </oc>
    <nc r="D46">
      <v>2942.8719999999998</v>
    </nc>
  </rcc>
  <rcc rId="9215" sId="2">
    <oc r="E46">
      <f>SUM(D46)/C46*100</f>
    </oc>
    <nc r="E46">
      <f>SUM(D46)/C46*100</f>
    </nc>
  </rcc>
  <rcc rId="9216" sId="2">
    <oc r="B47">
      <f>SUM(B43)-B44-B45-B46</f>
    </oc>
    <nc r="B47">
      <f>SUM(B43)-B44-B45-B46</f>
    </nc>
  </rcc>
  <rcc rId="9217" sId="2">
    <oc r="C47">
      <f>SUM(C43)-C44-C45-C46</f>
    </oc>
    <nc r="C47">
      <f>SUM(C43)-C44-C45-C46</f>
    </nc>
  </rcc>
  <rcc rId="9218" sId="2">
    <oc r="D47">
      <f>SUM(D43)-D44-D45-D46</f>
    </oc>
    <nc r="D47">
      <f>SUM(D43)-D44-D45-D46</f>
    </nc>
  </rcc>
  <rcc rId="9219" sId="2">
    <oc r="E47">
      <f>SUM(D47)/C47*100</f>
    </oc>
    <nc r="E47">
      <f>SUM(D47)/C47*100</f>
    </nc>
  </rcc>
  <rcc rId="9220" sId="2" numFmtId="4">
    <oc r="D48">
      <v>11144.476000000001</v>
    </oc>
    <nc r="D48">
      <f>11144.476</f>
    </nc>
  </rcc>
  <rcc rId="9221" sId="2">
    <oc r="E48">
      <f>SUM(D48)/C48*100</f>
    </oc>
    <nc r="E48">
      <f>SUM(D48)/C48*100</f>
    </nc>
  </rcc>
  <rcc rId="9222" sId="2">
    <oc r="B49">
      <f>B50+B55</f>
    </oc>
    <nc r="B49">
      <f>B50+B55</f>
    </nc>
  </rcc>
  <rcc rId="9223" sId="2">
    <oc r="C49">
      <f>C50+C55</f>
    </oc>
    <nc r="C49">
      <f>C50+C55</f>
    </nc>
  </rcc>
  <rcc rId="9224" sId="2">
    <oc r="D49">
      <f>D50+D55</f>
    </oc>
    <nc r="D49">
      <f>D50+D55</f>
    </nc>
  </rcc>
  <rcc rId="9225" sId="2">
    <oc r="E49">
      <f>SUM(D49)/C49*100</f>
    </oc>
    <nc r="E49">
      <f>SUM(D49)/C49*100</f>
    </nc>
  </rcc>
  <rcc rId="9226" sId="2" numFmtId="4">
    <oc r="D50">
      <v>77868.956000000006</v>
    </oc>
    <nc r="D50">
      <v>81869.207999999999</v>
    </nc>
  </rcc>
  <rcc rId="9227" sId="2">
    <oc r="E50">
      <f>SUM(D50)/C50*100</f>
    </oc>
    <nc r="E50">
      <f>SUM(D50)/C50*100</f>
    </nc>
  </rcc>
  <rcc rId="9228" sId="2" numFmtId="4">
    <oc r="C51">
      <v>59630.750999999997</v>
    </oc>
    <nc r="C51">
      <v>59651.750999999997</v>
    </nc>
  </rcc>
  <rcc rId="9229" sId="2" numFmtId="4">
    <oc r="D51">
      <v>53103.417000000001</v>
    </oc>
    <nc r="D51">
      <v>56338.504000000001</v>
    </nc>
  </rcc>
  <rcc rId="9230" sId="2">
    <oc r="E51">
      <f>SUM(D51)/C51*100</f>
    </oc>
    <nc r="E51">
      <f>SUM(D51)/C51*100</f>
    </nc>
  </rcc>
  <rcc rId="9231" sId="2" numFmtId="4">
    <oc r="C52">
      <v>13180.218999999999</v>
    </oc>
    <nc r="C52">
      <v>13185.195</v>
    </nc>
  </rcc>
  <rcc rId="9232" sId="2" numFmtId="4">
    <oc r="D52">
      <v>11564.466</v>
    </oc>
    <nc r="D52">
      <v>12261.569</v>
    </nc>
  </rcc>
  <rcc rId="9233" sId="2">
    <oc r="E52">
      <f>SUM(D52)/C52*100</f>
    </oc>
    <nc r="E52">
      <f>SUM(D52)/C52*100</f>
    </nc>
  </rcc>
  <rcc rId="9234" sId="2" numFmtId="4">
    <oc r="D53">
      <v>2688.0920000000001</v>
    </oc>
    <nc r="D53">
      <v>2692.808</v>
    </nc>
  </rcc>
  <rcc rId="9235" sId="2">
    <oc r="E53">
      <f>SUM(D53)/C53*100</f>
    </oc>
    <nc r="E53">
      <f>SUM(D53)/C53*100</f>
    </nc>
  </rcc>
  <rcc rId="9236" sId="2">
    <oc r="B54">
      <f>SUM(B50)-B51-B52-B53</f>
    </oc>
    <nc r="B54">
      <f>SUM(B50)-B51-B52-B53</f>
    </nc>
  </rcc>
  <rcc rId="9237" sId="2">
    <oc r="C54">
      <f>SUM(C50)-C51-C52-C53</f>
    </oc>
    <nc r="C54">
      <f>SUM(C50)-C51-C52-C53</f>
    </nc>
  </rcc>
  <rcc rId="9238" sId="2">
    <oc r="D54">
      <f>SUM(D50)-D51-D52-D53</f>
    </oc>
    <nc r="D54">
      <f>SUM(D50)-D51-D52-D53</f>
    </nc>
  </rcc>
  <rcc rId="9239" sId="2">
    <oc r="E54">
      <f>SUM(D54)/C54*100</f>
    </oc>
    <nc r="E54">
      <f>SUM(D54)/C54*100</f>
    </nc>
  </rcc>
  <rcc rId="9240" sId="2">
    <oc r="E55">
      <f>SUM(D55)/C55*100</f>
    </oc>
    <nc r="E55">
      <f>SUM(D55)/C55*100</f>
    </nc>
  </rcc>
  <rcc rId="9241" sId="2">
    <oc r="B56">
      <f>B57+B60</f>
    </oc>
    <nc r="B56">
      <f>B57+B60</f>
    </nc>
  </rcc>
  <rcc rId="9242" sId="2">
    <oc r="C56">
      <f>C57+C60</f>
    </oc>
    <nc r="C56">
      <f>C57+C60</f>
    </nc>
  </rcc>
  <rcc rId="9243" sId="2">
    <oc r="D56">
      <f>D57+D60</f>
    </oc>
    <nc r="D56">
      <f>D57+D60</f>
    </nc>
  </rcc>
  <rcc rId="9244" sId="2">
    <oc r="E56">
      <f>SUM(D56)/C56*100</f>
    </oc>
    <nc r="E56">
      <f>SUM(D56)/C56*100</f>
    </nc>
  </rcc>
  <rcc rId="9245" sId="2">
    <oc r="D57">
      <f>117193.59+215.419</f>
    </oc>
    <nc r="D57">
      <f>118746.552+1371.17</f>
    </nc>
  </rcc>
  <rcc rId="9246" sId="2">
    <oc r="E57">
      <f>SUM(D57)/C57*100</f>
    </oc>
    <nc r="E57">
      <f>SUM(D57)/C57*100</f>
    </nc>
  </rcc>
  <rcc rId="9247" sId="2">
    <oc r="E58">
      <f>SUM(D58)/C58*100</f>
    </oc>
    <nc r="E58">
      <f>SUM(D58)/C58*100</f>
    </nc>
  </rcc>
  <rcc rId="9248" sId="2">
    <oc r="B59">
      <f>SUM(B57)-B58</f>
    </oc>
    <nc r="B59">
      <f>SUM(B57)-B58</f>
    </nc>
  </rcc>
  <rcc rId="9249" sId="2">
    <oc r="C59">
      <f>SUM(C57)-C58</f>
    </oc>
    <nc r="C59">
      <f>SUM(C57)-C58</f>
    </nc>
  </rcc>
  <rcc rId="9250" sId="2">
    <oc r="D59">
      <f>SUM(D57)-D58</f>
    </oc>
    <nc r="D59">
      <f>SUM(D57)-D58</f>
    </nc>
  </rcc>
  <rcc rId="9251" sId="2">
    <oc r="E59">
      <f>SUM(D59)/C59*100</f>
    </oc>
    <nc r="E59">
      <f>SUM(D59)/C59*100</f>
    </nc>
  </rcc>
  <rcc rId="9252" sId="2">
    <oc r="D60">
      <f>66111.661+13.587</f>
    </oc>
    <nc r="D60">
      <f>67261.317+13.587</f>
    </nc>
  </rcc>
  <rcc rId="9253" sId="2">
    <oc r="E60">
      <f>SUM(D60)/C60*100</f>
    </oc>
    <nc r="E60">
      <f>SUM(D60)/C60*100</f>
    </nc>
  </rcc>
  <rcc rId="9254" sId="2">
    <oc r="B61">
      <f>SUM(B62)</f>
    </oc>
    <nc r="B61">
      <f>SUM(B62)</f>
    </nc>
  </rcc>
  <rcc rId="9255" sId="2">
    <oc r="C61">
      <f>SUM(C62)</f>
    </oc>
    <nc r="C61">
      <f>SUM(C62)</f>
    </nc>
  </rcc>
  <rcc rId="9256" sId="2">
    <oc r="D61">
      <f>SUM(D62)</f>
    </oc>
    <nc r="D61">
      <f>SUM(D62)</f>
    </nc>
  </rcc>
  <rcc rId="9257" sId="2">
    <oc r="E61">
      <f>SUM(D61)/C61*100</f>
    </oc>
    <nc r="E61">
      <f>SUM(D61)/C61*100</f>
    </nc>
  </rcc>
  <rcc rId="9258" sId="2">
    <oc r="D62">
      <f>35793.193+505.307</f>
    </oc>
    <nc r="D62">
      <f>37578.303+202.202</f>
    </nc>
  </rcc>
  <rcc rId="9259" sId="2">
    <oc r="E62">
      <f>SUM(D62)/C62*100</f>
    </oc>
    <nc r="E62">
      <f>SUM(D62)/C62*100</f>
    </nc>
  </rcc>
  <rcc rId="9260" sId="2">
    <oc r="B63">
      <f>SUM(B64:B65)</f>
    </oc>
    <nc r="B63">
      <f>SUM(B64:B65)</f>
    </nc>
  </rcc>
  <rcc rId="9261" sId="2">
    <oc r="C63">
      <f>SUM(C64:C65)</f>
    </oc>
    <nc r="C63">
      <f>SUM(C64:C65)</f>
    </nc>
  </rcc>
  <rcc rId="9262" sId="2">
    <oc r="D63">
      <f>SUM(D64:D65)</f>
    </oc>
    <nc r="D63">
      <f>SUM(D64:D65)</f>
    </nc>
  </rcc>
  <rcc rId="9263" sId="2">
    <oc r="E63">
      <f>SUM(D63)/C63*100</f>
    </oc>
    <nc r="E63">
      <f>SUM(D63)/C63*100</f>
    </nc>
  </rcc>
  <rcc rId="9264" sId="2">
    <oc r="E64">
      <f>SUM(D64)/C64*100</f>
    </oc>
    <nc r="E64">
      <f>SUM(D64)/C64*100</f>
    </nc>
  </rcc>
  <rcc rId="9265" sId="2" numFmtId="4">
    <oc r="D65">
      <v>32643.672999999999</v>
    </oc>
    <nc r="D65">
      <v>32655.302</v>
    </nc>
  </rcc>
  <rcc rId="9266" sId="2">
    <oc r="E65">
      <f>SUM(D65)/C65*100</f>
    </oc>
    <nc r="E65">
      <f>SUM(D65)/C65*100</f>
    </nc>
  </rcc>
  <rcc rId="9267" sId="2">
    <oc r="B66">
      <f>SUM(B67:B67)</f>
    </oc>
    <nc r="B66">
      <f>SUM(B67:B67)</f>
    </nc>
  </rcc>
  <rcc rId="9268" sId="2">
    <oc r="C66">
      <f>SUM(C67:C67)</f>
    </oc>
    <nc r="C66">
      <f>SUM(C67:C67)</f>
    </nc>
  </rcc>
  <rcc rId="9269" sId="2">
    <oc r="D66">
      <f>SUM(D67:D67)</f>
    </oc>
    <nc r="D66">
      <f>SUM(D67:D67)</f>
    </nc>
  </rcc>
  <rcc rId="9270" sId="2">
    <oc r="E66">
      <f>SUM(D66)/C66*100</f>
    </oc>
    <nc r="E66">
      <f>SUM(D66)/C66*100</f>
    </nc>
  </rcc>
  <rcc rId="9271" sId="2">
    <oc r="E67">
      <f>SUM(D67)/C67*100</f>
    </oc>
    <nc r="E67">
      <f>SUM(D67)/C67*100</f>
    </nc>
  </rcc>
  <rcc rId="9272" sId="2">
    <oc r="B68">
      <f>SUM(B69)+B72</f>
    </oc>
    <nc r="B68">
      <f>SUM(B69)+B72</f>
    </nc>
  </rcc>
  <rcc rId="9273" sId="2">
    <oc r="C68">
      <f>SUM(C69)+C72</f>
    </oc>
    <nc r="C68">
      <f>SUM(C69)+C72</f>
    </nc>
  </rcc>
  <rcc rId="9274" sId="2">
    <oc r="D68">
      <f>SUM(D69)+D72</f>
    </oc>
    <nc r="D68">
      <f>SUM(D69)+D72</f>
    </nc>
  </rcc>
  <rcc rId="9275" sId="2">
    <oc r="E68">
      <f>SUM(D68)/C68*100</f>
    </oc>
    <nc r="E68">
      <f>SUM(D68)/C68*100</f>
    </nc>
  </rcc>
  <rcc rId="9276" sId="2" numFmtId="4">
    <oc r="D69">
      <v>5325.0079999999998</v>
    </oc>
    <nc r="D69">
      <v>5359.1130000000003</v>
    </nc>
  </rcc>
  <rcc rId="9277" sId="2">
    <oc r="E69">
      <f>SUM(D69)/C69*100</f>
    </oc>
    <nc r="E69">
      <f>SUM(D69)/C69*100</f>
    </nc>
  </rcc>
  <rcc rId="9278" sId="2" numFmtId="4">
    <oc r="D70">
      <v>6.516</v>
    </oc>
    <nc r="D70">
      <v>6.6029999999999998</v>
    </nc>
  </rcc>
  <rcc rId="9279" sId="2">
    <oc r="E70">
      <f>SUM(D70)/C70*100</f>
    </oc>
    <nc r="E70">
      <f>SUM(D70)/C70*100</f>
    </nc>
  </rcc>
  <rcc rId="9280" sId="2">
    <oc r="B71">
      <f>SUM(B69)-B70</f>
    </oc>
    <nc r="B71">
      <f>SUM(B69)-B70</f>
    </nc>
  </rcc>
  <rcc rId="9281" sId="2">
    <oc r="C71">
      <f>SUM(C69)-C70</f>
    </oc>
    <nc r="C71">
      <f>SUM(C69)-C70</f>
    </nc>
  </rcc>
  <rcc rId="9282" sId="2">
    <oc r="D71">
      <f>SUM(D69)-D70</f>
    </oc>
    <nc r="D71">
      <f>SUM(D69)-D70</f>
    </nc>
  </rcc>
  <rcc rId="9283" sId="2">
    <oc r="E71">
      <f>SUM(D71)/C71*100</f>
    </oc>
    <nc r="E71">
      <f>SUM(D71)/C71*100</f>
    </nc>
  </rcc>
  <rcc rId="9284" sId="2">
    <oc r="E72">
      <f>SUM(D72)/C72*100</f>
    </oc>
    <nc r="E72">
      <f>SUM(D72)/C72*100</f>
    </nc>
  </rcc>
  <rcc rId="9285" sId="2">
    <oc r="E73">
      <f>SUM(D73)/C73*100</f>
    </oc>
    <nc r="E73">
      <f>SUM(D73)/C73*100</f>
    </nc>
  </rcc>
  <rcc rId="9286" sId="2">
    <oc r="E74">
      <f>SUM(D74)/C74*100</f>
    </oc>
    <nc r="E74">
      <f>SUM(D74)/C74*100</f>
    </nc>
  </rcc>
  <rcc rId="9287" sId="2">
    <oc r="B75">
      <f>SUM(B76)+B80</f>
    </oc>
    <nc r="B75">
      <f>SUM(B76)+B80</f>
    </nc>
  </rcc>
  <rcc rId="9288" sId="2">
    <oc r="C75">
      <f>SUM(C76)+C80</f>
    </oc>
    <nc r="C75">
      <f>SUM(C76)+C80</f>
    </nc>
  </rcc>
  <rcc rId="9289" sId="2">
    <oc r="D75">
      <f>SUM(D76)+D80</f>
    </oc>
    <nc r="D75">
      <f>SUM(D76)+D80</f>
    </nc>
  </rcc>
  <rcc rId="9290" sId="2">
    <oc r="E75">
      <f>SUM(D75)/C75*100</f>
    </oc>
    <nc r="E75">
      <f>SUM(D75)/C75*100</f>
    </nc>
  </rcc>
  <rcc rId="9291" sId="2">
    <oc r="C76">
      <f>7221.396+3356.57</f>
    </oc>
    <nc r="C76">
      <f>7221.396+3356.57</f>
    </nc>
  </rcc>
  <rcc rId="9292" sId="2">
    <oc r="D76">
      <f>2478.204+19.271+122.656</f>
    </oc>
    <nc r="D76">
      <f>2478.204+19.271+122.656+409.209</f>
    </nc>
  </rcc>
  <rcc rId="9293" sId="2">
    <oc r="E76">
      <f>SUM(D76)/C76*100</f>
    </oc>
    <nc r="E76">
      <f>SUM(D76)/C76*100</f>
    </nc>
  </rcc>
  <rcc rId="9294" sId="2">
    <oc r="B79">
      <f>SUM(B76)-B77-B78</f>
    </oc>
    <nc r="B79">
      <f>SUM(B76)-B77-B78</f>
    </nc>
  </rcc>
  <rcc rId="9295" sId="2">
    <oc r="C79">
      <f>1359.699+75</f>
    </oc>
    <nc r="C79">
      <f>1359.699+75</f>
    </nc>
  </rcc>
  <rcc rId="9296" sId="2">
    <oc r="D79">
      <f>SUM(D76)-D77-D78</f>
    </oc>
    <nc r="D79">
      <f>SUM(D76)-D77-D78</f>
    </nc>
  </rcc>
  <rcc rId="9297" sId="2">
    <oc r="E79">
      <f>SUM(D79)/C79*100</f>
    </oc>
    <nc r="E79">
      <f>SUM(D79)/C79*100</f>
    </nc>
  </rcc>
  <rcc rId="9298" sId="2">
    <oc r="B80">
      <f>44017.8+3035.586+19551.056</f>
    </oc>
    <nc r="B80">
      <f>44017.8+3035.586+19551.056</f>
    </nc>
  </rcc>
  <rcc rId="9299" sId="2">
    <oc r="C80">
      <f>4177.59+44017.8+1240</f>
    </oc>
    <nc r="C80">
      <f>4177.59+44017.8+1240</f>
    </nc>
  </rcc>
  <rcc rId="9300" sId="2">
    <oc r="D80">
      <f>14156.006+14.932</f>
    </oc>
    <nc r="D80">
      <f>14156.006+14.932</f>
    </nc>
  </rcc>
  <rcc rId="9301" sId="2">
    <oc r="E80">
      <f>SUM(D80)/C80*100</f>
    </oc>
    <nc r="E80">
      <f>SUM(D80)/C80*100</f>
    </nc>
  </rcc>
  <rcc rId="9302" sId="2">
    <oc r="E81">
      <f>SUM(D81)/C81*100</f>
    </oc>
    <nc r="E81">
      <f>SUM(D81)/C81*100</f>
    </nc>
  </rcc>
  <rcc rId="9303" sId="2">
    <oc r="B82">
      <f>B5+B14+B23+B35+B42+B49+B56+B61+B63+B66+B68+B73+B74+B75+B81</f>
    </oc>
    <nc r="B82">
      <f>B5+B14+B23+B35+B42+B49+B56+B61+B63+B66+B68+B73+B74+B75+B81</f>
    </nc>
  </rcc>
  <rcc rId="9304" sId="2">
    <oc r="C82">
      <f>C5+C14+C23+C35+C42+C49+C56+C61+C63+C66+C68+C73+C74+C75+C81</f>
    </oc>
    <nc r="C82">
      <f>C5+C14+C23+C35+C42+C49+C56+C61+C63+C66+C68+C73+C74+C75+C81</f>
    </nc>
  </rcc>
  <rcc rId="9305" sId="2">
    <oc r="D82">
      <f>D5+D14+D23+D35+D42+D49+D56+D61+D63+D66+D68+D73+D74+D75+D81</f>
    </oc>
    <nc r="D82">
      <f>D5+D14+D23+D35+D42+D49+D56+D61+D63+D66+D68+D73+D74+D75+D81</f>
    </nc>
  </rcc>
  <rcc rId="9306" sId="2">
    <oc r="E82">
      <f>SUM(D82)/C82*100</f>
    </oc>
    <nc r="E82">
      <f>SUM(D82)/C82*100</f>
    </nc>
  </rcc>
  <rcc rId="9307" sId="2">
    <oc r="B83">
      <f>B6+B15+B24+B36+B43+B50+B57+B64+B69+B76+B74</f>
    </oc>
    <nc r="B83">
      <f>B6+B15+B24+B36+B43+B50+B57+B64+B69+B76+B74</f>
    </nc>
  </rcc>
  <rcc rId="9308" sId="2">
    <oc r="C83">
      <f>C6+C15+C24+C36+C43+C50+C57+C64+C69+C76+C74</f>
    </oc>
    <nc r="C83">
      <f>C6+C15+C24+C36+C43+C50+C57+C64+C69+C76+C74</f>
    </nc>
  </rcc>
  <rcc rId="9309" sId="2">
    <oc r="D83">
      <f>D6+D15+D24+D36+D43+D50+D57+D64+D69+D76+D74</f>
    </oc>
    <nc r="D83">
      <f>D6+D15+D24+D36+D43+D50+D57+D64+D69+D76+D74</f>
    </nc>
  </rcc>
  <rcc rId="9310" sId="2">
    <oc r="E83">
      <f>SUM(D83)/C83*100</f>
    </oc>
    <nc r="E83">
      <f>SUM(D83)/C83*100</f>
    </nc>
  </rcc>
  <rcc rId="9311" sId="2">
    <oc r="B84">
      <f>B7+B16+B25+B37+B44+B51+B77</f>
    </oc>
    <nc r="B84">
      <f>B7+B16+B25+B37+B44+B51+B77</f>
    </nc>
  </rcc>
  <rcc rId="9312" sId="2">
    <oc r="C84">
      <f>C7+C16+C25+C37+C44+C51+C77</f>
    </oc>
    <nc r="C84">
      <f>C7+C16+C25+C37+C44+C51+C77</f>
    </nc>
  </rcc>
  <rcc rId="9313" sId="2">
    <oc r="D84">
      <f>D7+D16+D25+D37+D44+D51+D77</f>
    </oc>
    <nc r="D84">
      <f>D7+D16+D25+D37+D44+D51+D77</f>
    </nc>
  </rcc>
  <rcc rId="9314" sId="2">
    <oc r="E84">
      <f>SUM(D84)/C84*100</f>
    </oc>
    <nc r="E84">
      <f>SUM(D84)/C84*100</f>
    </nc>
  </rcc>
  <rcc rId="9315" sId="2">
    <oc r="B85">
      <f>B8+B17+B26+B38+B45+B52+B78</f>
    </oc>
    <nc r="B85">
      <f>B8+B17+B26+B38+B45+B52+B78</f>
    </nc>
  </rcc>
  <rcc rId="9316" sId="2">
    <oc r="C85">
      <f>C8+C17+C26+C38+C45+C52+C78</f>
    </oc>
    <nc r="C85">
      <f>C8+C17+C26+C38+C45+C52+C78</f>
    </nc>
  </rcc>
  <rcc rId="9317" sId="2">
    <oc r="D85">
      <f>D8+D17+D26+D38+D45+D52+D78</f>
    </oc>
    <nc r="D85">
      <f>D8+D17+D26+D38+D45+D52+D78</f>
    </nc>
  </rcc>
  <rcc rId="9318" sId="2">
    <oc r="E85">
      <f>SUM(D85)/C85*100</f>
    </oc>
    <nc r="E85">
      <f>SUM(D85)/C85*100</f>
    </nc>
  </rcc>
  <rcc rId="9319" sId="2">
    <oc r="B86">
      <f>B70+B11+B20+B29+B39+B46+B53+B58</f>
    </oc>
    <nc r="B86">
      <f>B70+B11+B20+B29+B39+B46+B53+B58</f>
    </nc>
  </rcc>
  <rcc rId="9320" sId="2">
    <oc r="C86">
      <f>C70+C11+C20+C29+C39+C46+C53+C58</f>
    </oc>
    <nc r="C86">
      <f>C70+C11+C20+C29+C39+C46+C53+C58</f>
    </nc>
  </rcc>
  <rcc rId="9321" sId="2">
    <oc r="D86">
      <f>D70+D11+D20+D29+D39+D46+D53+D58</f>
    </oc>
    <nc r="D86">
      <f>D70+D11+D20+D29+D39+D46+D53+D58</f>
    </nc>
  </rcc>
  <rcc rId="9322" sId="2">
    <oc r="E86">
      <f>SUM(D86)/C86*100</f>
    </oc>
    <nc r="E86">
      <f>SUM(D86)/C86*100</f>
    </nc>
  </rcc>
  <rcc rId="9323" sId="2">
    <oc r="B87">
      <f>B83-B84-B85-B86</f>
    </oc>
    <nc r="B87">
      <f>B83-B84-B85-B86</f>
    </nc>
  </rcc>
  <rcc rId="9324" sId="2">
    <oc r="C87">
      <f>C83-C84-C85-C86</f>
    </oc>
    <nc r="C87">
      <f>C83-C84-C85-C86</f>
    </nc>
  </rcc>
  <rcc rId="9325" sId="2">
    <oc r="D87">
      <f>D83-D84-D85-D86</f>
    </oc>
    <nc r="D87">
      <f>D83-D84-D85-D86</f>
    </nc>
  </rcc>
  <rcc rId="9326" sId="2">
    <oc r="E87">
      <f>SUM(D87)/C87*100</f>
    </oc>
    <nc r="E87">
      <f>SUM(D87)/C87*100</f>
    </nc>
  </rcc>
  <rcc rId="9327" sId="2">
    <oc r="B88">
      <f>B13+B22+B41+B34+B55+B60+B62+B65+B67+B72+B80+B48</f>
    </oc>
    <nc r="B88">
      <f>B13+B22+B41+B34+B55+B60+B62+B65+B67+B72+B80+B48</f>
    </nc>
  </rcc>
  <rcc rId="9328" sId="2">
    <oc r="C88">
      <f>C13+C22+C41+C34+C55+C60+C62+C65+C67+C72+C80+C48</f>
    </oc>
    <nc r="C88">
      <f>C13+C22+C41+C34+C55+C60+C62+C65+C67+C72+C80+C48</f>
    </nc>
  </rcc>
  <rcc rId="9329" sId="2">
    <oc r="D88">
      <f>D13+D22+D41+D34+D55+D60+D62+D65+D67+D72+D80+D48</f>
    </oc>
    <nc r="D88">
      <f>D13+D22+D41+D34+D55+D60+D62+D65+D67+D72+D80+D48</f>
    </nc>
  </rcc>
  <rcc rId="9330" sId="2">
    <oc r="E88">
      <f>SUM(D88)/C88*100</f>
    </oc>
    <nc r="E88">
      <f>SUM(D88)/C88*100</f>
    </nc>
  </rcc>
  <rcc rId="9331" sId="2">
    <oc r="B89">
      <f>SUM(B81)</f>
    </oc>
    <nc r="B89">
      <f>SUM(B81)</f>
    </nc>
  </rcc>
  <rcc rId="9332" sId="2">
    <oc r="C89">
      <f>SUM(C81)</f>
    </oc>
    <nc r="C89">
      <f>SUM(C81)</f>
    </nc>
  </rcc>
  <rcc rId="9333" sId="2">
    <oc r="D89">
      <f>SUM(D81)</f>
    </oc>
    <nc r="D89">
      <f>SUM(D81)</f>
    </nc>
  </rcc>
  <rcc rId="9334" sId="2">
    <oc r="E89">
      <f>SUM(D89)/C89*100</f>
    </oc>
    <nc r="E89">
      <f>SUM(D89)/C89*100</f>
    </nc>
  </rcc>
  <rcc rId="9335" sId="2">
    <oc r="B90">
      <f>SUM(B73)</f>
    </oc>
    <nc r="B90">
      <f>SUM(B73)</f>
    </nc>
  </rcc>
  <rcc rId="9336" sId="2">
    <oc r="C90">
      <f>SUM(C73)</f>
    </oc>
    <nc r="C90">
      <f>SUM(C73)</f>
    </nc>
  </rcc>
  <rcc rId="933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9396" sId="1">
    <oc r="D76">
      <f>2478.204+19.271+122.656+409.209</f>
    </oc>
    <nc r="D76">
      <f>2478.204+19.271+122.656+409.209-196.596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9381" sId="1" numFmtId="4">
    <oc r="D36">
      <f>73872.067+233.222</f>
    </oc>
    <nc r="D36">
      <v>75187.347999999998</v>
    </nc>
  </rcc>
  <rcc rId="9382" sId="1" numFmtId="4">
    <oc r="D37">
      <f>38309.536+132.298</f>
    </oc>
    <nc r="D37">
      <v>38672.720000000001</v>
    </nc>
  </rcc>
  <rcc rId="9383" sId="1" numFmtId="4">
    <oc r="D38">
      <f>8641.361+26.337</f>
    </oc>
    <nc r="D38">
      <v>8719.4169999999995</v>
    </nc>
  </rcc>
  <rcc rId="9384" sId="1" numFmtId="4">
    <oc r="D39">
      <f>3404.456+1.123</f>
    </oc>
    <nc r="D39">
      <v>3408.6179999999999</v>
    </nc>
  </rcc>
  <rcc rId="9385" sId="1" numFmtId="4">
    <oc r="D50">
      <v>81869.207999999999</v>
    </oc>
    <nc r="D50">
      <v>83414.42</v>
    </nc>
  </rcc>
  <rcc rId="9386" sId="1" numFmtId="4">
    <oc r="D51">
      <v>56338.504000000001</v>
    </oc>
    <nc r="D51">
      <v>57476.358999999997</v>
    </nc>
  </rcc>
  <rcc rId="9387" sId="1" numFmtId="4">
    <oc r="D52">
      <v>12261.569</v>
    </oc>
    <nc r="D52">
      <v>12515.607</v>
    </nc>
  </rcc>
  <rcc rId="9388" sId="1" numFmtId="4">
    <oc r="D53">
      <v>2692.808</v>
    </oc>
    <nc r="D53">
      <v>2706.7820000000002</v>
    </nc>
  </rcc>
  <rcc rId="9389" sId="1" numFmtId="4">
    <oc r="D57">
      <f>118746.552+1371.17</f>
    </oc>
    <nc r="D57">
      <v>123531.92200000001</v>
    </nc>
  </rcc>
  <rcc rId="9390" sId="1" numFmtId="4">
    <oc r="D58">
      <v>18315.435000000001</v>
    </oc>
    <nc r="D58">
      <v>18321.067999999999</v>
    </nc>
  </rcc>
  <rcc rId="9391" sId="1" numFmtId="4">
    <oc r="D69">
      <v>5359.1130000000003</v>
    </oc>
    <nc r="D69">
      <v>5452.7110000000002</v>
    </nc>
  </rcc>
  <rcc rId="9392" sId="1" numFmtId="4">
    <oc r="D74">
      <v>34395.733</v>
    </oc>
    <nc r="D74">
      <v>35891.199999999997</v>
    </nc>
  </rcc>
  <rcc rId="9393" sId="1">
    <oc r="D15">
      <f>305675.526</f>
    </oc>
    <nc r="D15">
      <f>305675.526+19417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c rId="9084" sId="1">
    <oc r="D36">
      <f>71253.248+239.523</f>
    </oc>
    <nc r="D36">
      <f>73872.067+233.222</f>
    </nc>
  </rcc>
  <rcc rId="9085" sId="1" numFmtId="4">
    <oc r="D37">
      <v>36502.112999999998</v>
    </oc>
    <nc r="D37">
      <f>38309.536+132.298</f>
    </nc>
  </rcc>
  <rcc rId="9086" sId="1" numFmtId="4">
    <oc r="D38">
      <v>8203.8590000000004</v>
    </oc>
    <nc r="D38">
      <f>8641.361+26.337</f>
    </nc>
  </rcc>
  <rcc rId="9087" sId="1" numFmtId="4">
    <oc r="D39">
      <v>3402.0630000000001</v>
    </oc>
    <nc r="D39">
      <f>3404.456+1.123</f>
    </nc>
  </rcc>
  <rfmt sheetId="1" sqref="D43:D48">
    <dxf>
      <fill>
        <patternFill patternType="solid">
          <bgColor rgb="FFFFFF00"/>
        </patternFill>
      </fill>
    </dxf>
  </rfmt>
  <rcc rId="9088" sId="1" numFmtId="4">
    <oc r="D50">
      <v>77868.956000000006</v>
    </oc>
    <nc r="D50">
      <v>81869.207999999999</v>
    </nc>
  </rcc>
  <rcc rId="9089" sId="1" numFmtId="4">
    <oc r="D51">
      <v>53103.417000000001</v>
    </oc>
    <nc r="D51">
      <v>56338.504000000001</v>
    </nc>
  </rcc>
  <rcc rId="9090" sId="1" numFmtId="4">
    <oc r="D52">
      <v>11564.466</v>
    </oc>
    <nc r="D52">
      <v>12261.569</v>
    </nc>
  </rcc>
  <rcc rId="9091" sId="1" numFmtId="4">
    <oc r="D53">
      <v>2688.0920000000001</v>
    </oc>
    <nc r="D53">
      <v>2692.808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9106" sId="1" numFmtId="4">
    <oc r="C51">
      <v>59630.750999999997</v>
    </oc>
    <nc r="C51">
      <v>59651.750999999997</v>
    </nc>
  </rcc>
  <rcc rId="9107" sId="1" numFmtId="4">
    <oc r="C52">
      <v>13180.218999999999</v>
    </oc>
    <nc r="C52">
      <v>13185.195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9412" sId="2">
    <oc r="B5">
      <f>B6+B13</f>
    </oc>
    <nc r="B5">
      <f>B6+B13</f>
    </nc>
  </rcc>
  <rcc rId="9413" sId="2">
    <oc r="C5">
      <f>C6+C13</f>
    </oc>
    <nc r="C5">
      <f>C6+C13</f>
    </nc>
  </rcc>
  <rcc rId="9414" sId="2">
    <oc r="D5">
      <f>D6+D13</f>
    </oc>
    <nc r="D5">
      <f>D6+D13</f>
    </nc>
  </rcc>
  <rcc rId="9415" sId="2">
    <oc r="E5">
      <f>SUM(D5)/C5*100</f>
    </oc>
    <nc r="E5">
      <f>SUM(D5)/C5*100</f>
    </nc>
  </rcc>
  <rcc rId="9416" sId="2" numFmtId="4">
    <oc r="D6">
      <f>605884.26+14018.619</f>
    </oc>
    <nc r="D6">
      <v>632040.84699999995</v>
    </nc>
  </rcc>
  <rcc rId="9417" sId="2">
    <oc r="E6">
      <f>SUM(D6)/C6*100</f>
    </oc>
    <nc r="E6">
      <f>SUM(D6)/C6*100</f>
    </nc>
  </rcc>
  <rcc rId="9418" sId="2" numFmtId="4">
    <oc r="D7">
      <f>398161.056+11411.093</f>
    </oc>
    <nc r="D7">
      <v>419270.02</v>
    </nc>
  </rcc>
  <rcc rId="9419" sId="2">
    <oc r="E7">
      <f>SUM(D7)/C7*100</f>
    </oc>
    <nc r="E7">
      <f>SUM(D7)/C7*100</f>
    </nc>
  </rcc>
  <rcc rId="9420" sId="2" numFmtId="4">
    <oc r="D8">
      <f>88554.583+2601.769</f>
    </oc>
    <nc r="D8">
      <v>93331.745999999999</v>
    </nc>
  </rcc>
  <rcc rId="9421" sId="2">
    <oc r="E8">
      <f>SUM(D8)/C8*100</f>
    </oc>
    <nc r="E8">
      <f>SUM(D8)/C8*100</f>
    </nc>
  </rcc>
  <rcc rId="9422" sId="2" numFmtId="4">
    <oc r="D9">
      <v>27.524000000000001</v>
    </oc>
    <nc r="D9">
      <v>30.468</v>
    </nc>
  </rcc>
  <rcc rId="9423" sId="2">
    <oc r="E9">
      <f>SUM(D9)/C9*100</f>
    </oc>
    <nc r="E9">
      <f>SUM(D9)/C9*100</f>
    </nc>
  </rcc>
  <rcc rId="9424" sId="2" numFmtId="4">
    <oc r="D10">
      <v>26960.382000000001</v>
    </oc>
    <nc r="D10">
      <v>27019.757000000001</v>
    </nc>
  </rcc>
  <rcc rId="9425" sId="2">
    <oc r="E10">
      <f>SUM(D10)/C10*100</f>
    </oc>
    <nc r="E10">
      <f>SUM(D10)/C10*100</f>
    </nc>
  </rcc>
  <rcc rId="9426" sId="2" numFmtId="4">
    <oc r="D11">
      <v>48502.446000000004</v>
    </oc>
    <nc r="D11">
      <v>48568.500999999997</v>
    </nc>
  </rcc>
  <rcc rId="9427" sId="2">
    <oc r="E11">
      <f>SUM(D11)/C11*100</f>
    </oc>
    <nc r="E11">
      <f>SUM(D11)/C11*100</f>
    </nc>
  </rcc>
  <rcc rId="9428" sId="2">
    <oc r="B12">
      <f>SUM(B6)-B7-B8-B9-B10-B11</f>
    </oc>
    <nc r="B12">
      <f>SUM(B6)-B7-B8-B9-B10-B11</f>
    </nc>
  </rcc>
  <rcc rId="9429" sId="2">
    <oc r="C12">
      <f>SUM(C6)-C7-C8-C9-C10-C11</f>
    </oc>
    <nc r="C12">
      <f>SUM(C6)-C7-C8-C9-C10-C11</f>
    </nc>
  </rcc>
  <rcc rId="9430" sId="2">
    <oc r="D12">
      <f>SUM(D6)-D7-D8-D9-D10-D11</f>
    </oc>
    <nc r="D12">
      <f>SUM(D6)-D7-D8-D9-D10-D11</f>
    </nc>
  </rcc>
  <rcc rId="9431" sId="2">
    <oc r="E12">
      <f>SUM(D12)/C12*100</f>
    </oc>
    <nc r="E12">
      <f>SUM(D12)/C12*100</f>
    </nc>
  </rcc>
  <rcc rId="9432" sId="2">
    <oc r="E13">
      <f>SUM(D13)/C13*100</f>
    </oc>
    <nc r="E13">
      <f>SUM(D13)/C13*100</f>
    </nc>
  </rcc>
  <rcc rId="9433" sId="2">
    <oc r="B14">
      <f>B15+B22</f>
    </oc>
    <nc r="B14">
      <f>B15+B22</f>
    </nc>
  </rcc>
  <rcc rId="9434" sId="2">
    <oc r="C14">
      <f>C15+C22</f>
    </oc>
    <nc r="C14">
      <f>C15+C22</f>
    </nc>
  </rcc>
  <rcc rId="9435" sId="2">
    <oc r="D14">
      <f>D15+D22</f>
    </oc>
    <nc r="D14">
      <f>D15+D22</f>
    </nc>
  </rcc>
  <rcc rId="9436" sId="2">
    <oc r="E14">
      <f>SUM(D14)/C14*100</f>
    </oc>
    <nc r="E14">
      <f>SUM(D14)/C14*100</f>
    </nc>
  </rcc>
  <rcc rId="9437" sId="2">
    <oc r="B15">
      <f>477284.214+29125.5</f>
    </oc>
    <nc r="B15">
      <f>477284.214+29125.5</f>
    </nc>
  </rcc>
  <rcc rId="9438" sId="2">
    <oc r="C15">
      <f>312716.761+19417</f>
    </oc>
    <nc r="C15">
      <f>312716.761+19417</f>
    </nc>
  </rcc>
  <rcc rId="9439" sId="2">
    <oc r="D15">
      <f>303945.568+1253.708+19417</f>
    </oc>
    <nc r="D15">
      <f>305675.526+19417</f>
    </nc>
  </rcc>
  <rcc rId="9440" sId="2">
    <oc r="E15">
      <f>SUM(D15)/C15*100</f>
    </oc>
    <nc r="E15">
      <f>SUM(D15)/C15*100</f>
    </nc>
  </rcc>
  <rcc rId="9441" sId="2">
    <oc r="B21">
      <f>SUM(B15)-B16-B17-B18-B19-B20</f>
    </oc>
    <nc r="B21">
      <f>SUM(B15)-B16-B17-B18-B19-B20</f>
    </nc>
  </rcc>
  <rcc rId="9442" sId="2">
    <oc r="C21">
      <f>SUM(C15)-C16-C17-C18-C19-C20</f>
    </oc>
    <nc r="C21">
      <f>SUM(C15)-C16-C17-C18-C19-C20</f>
    </nc>
  </rcc>
  <rcc rId="9443" sId="2">
    <oc r="D21">
      <f>SUM(D15)-D16-D17-D18-D19-D20</f>
    </oc>
    <nc r="D21">
      <f>SUM(D15)-D16-D17-D18-D19-D20</f>
    </nc>
  </rcc>
  <rcc rId="9444" sId="2">
    <oc r="E21">
      <f>SUM(D21)/C21*100</f>
    </oc>
    <nc r="E21">
      <f>SUM(D21)/C21*100</f>
    </nc>
  </rcc>
  <rcc rId="9445" sId="2" numFmtId="4">
    <oc r="D22">
      <v>14995.293</v>
    </oc>
    <nc r="D22">
      <v>15445.293</v>
    </nc>
  </rcc>
  <rcc rId="9446" sId="2">
    <oc r="E22">
      <f>SUM(D22)/C22*100</f>
    </oc>
    <nc r="E22">
      <f>SUM(D22)/C22*100</f>
    </nc>
  </rcc>
  <rcc rId="9447" sId="2">
    <oc r="B23">
      <f>B24+B34</f>
    </oc>
    <nc r="B23">
      <f>B24+B34</f>
    </nc>
  </rcc>
  <rcc rId="9448" sId="2">
    <oc r="C23">
      <f>C24+C34</f>
    </oc>
    <nc r="C23">
      <f>C24+C34</f>
    </nc>
  </rcc>
  <rcc rId="9449" sId="2">
    <oc r="D23">
      <f>D24+D34</f>
    </oc>
    <nc r="D23">
      <f>D24+D34</f>
    </nc>
  </rcc>
  <rcc rId="9450" sId="2">
    <oc r="E23">
      <f>SUM(D23)/C23*100</f>
    </oc>
    <nc r="E23">
      <f>SUM(D23)/C23*100</f>
    </nc>
  </rcc>
  <rcc rId="9451" sId="2" numFmtId="4">
    <oc r="C24">
      <v>754990.50600000005</v>
    </oc>
    <nc r="C24">
      <v>757400.50600000005</v>
    </nc>
  </rcc>
  <rcc rId="9452" sId="2" numFmtId="4">
    <oc r="D24">
      <v>735612.59199999995</v>
    </oc>
    <nc r="D24">
      <v>743696.22100000002</v>
    </nc>
  </rcc>
  <rcc rId="9453" sId="2">
    <oc r="E24">
      <f>SUM(D24)/C24*100</f>
    </oc>
    <nc r="E24">
      <f>SUM(D24)/C24*100</f>
    </nc>
  </rcc>
  <rcc rId="9454" sId="2" numFmtId="4">
    <oc r="D25">
      <v>13645.656000000001</v>
    </oc>
    <nc r="D25">
      <v>14243.370999999999</v>
    </nc>
  </rcc>
  <rcc rId="9455" sId="2">
    <oc r="E25">
      <f>SUM(D25)/C25*100</f>
    </oc>
    <nc r="E25">
      <f>SUM(D25)/C25*100</f>
    </nc>
  </rcc>
  <rcc rId="9456" sId="2" numFmtId="4">
    <oc r="D26">
      <v>3004.6619999999998</v>
    </oc>
    <nc r="D26">
      <v>3135.596</v>
    </nc>
  </rcc>
  <rcc rId="9457" sId="2">
    <oc r="E26">
      <f>SUM(D26)/C26*100</f>
    </oc>
    <nc r="E26">
      <f>SUM(D26)/C26*100</f>
    </nc>
  </rcc>
  <rcc rId="9458" sId="2">
    <oc r="E27">
      <f>SUM(D27)/C27*100</f>
    </oc>
    <nc r="E27">
      <f>SUM(D27)/C27*100</f>
    </nc>
  </rcc>
  <rcc rId="9459" sId="2">
    <oc r="E28">
      <f>SUM(D28)/C28*100</f>
    </oc>
    <nc r="E28">
      <f>SUM(D28)/C28*100</f>
    </nc>
  </rcc>
  <rcc rId="9460" sId="2">
    <oc r="E29">
      <f>SUM(D29)/C29*100</f>
    </oc>
    <nc r="E29">
      <f>SUM(D29)/C29*100</f>
    </nc>
  </rcc>
  <rcc rId="9461" sId="2">
    <oc r="B30">
      <f>SUM(B24)-B25-B26-B27-B28-B29</f>
    </oc>
    <nc r="B30">
      <f>SUM(B24)-B25-B26-B27-B28-B29</f>
    </nc>
  </rcc>
  <rcc rId="9462" sId="2">
    <oc r="C30">
      <f>SUM(C24)-C25-C26-C27-C28-C29</f>
    </oc>
    <nc r="C30">
      <f>SUM(C24)-C25-C26-C27-C28-C29</f>
    </nc>
  </rcc>
  <rcc rId="9463" sId="2">
    <oc r="D30">
      <f>SUM(D24)-D25-D26-D27-D28-D29</f>
    </oc>
    <nc r="D30">
      <f>SUM(D24)-D25-D26-D27-D28-D29</f>
    </nc>
  </rcc>
  <rcc rId="9464" sId="2">
    <oc r="E30">
      <f>SUM(D30)/C30*100</f>
    </oc>
    <nc r="E30">
      <f>SUM(D30)/C30*100</f>
    </nc>
  </rcc>
  <rcc rId="9465" sId="2">
    <oc r="B31">
      <f>SUM(B32:B33)</f>
    </oc>
    <nc r="B31">
      <f>SUM(B32:B33)</f>
    </nc>
  </rcc>
  <rcc rId="9466" sId="2">
    <oc r="C31">
      <f>SUM(C32:C33)</f>
    </oc>
    <nc r="C31">
      <f>SUM(C32:C33)</f>
    </nc>
  </rcc>
  <rcc rId="9467" sId="2">
    <oc r="D31">
      <f>SUM(D32:D33)</f>
    </oc>
    <nc r="D31">
      <f>SUM(D32:D33)</f>
    </nc>
  </rcc>
  <rcc rId="9468" sId="2">
    <oc r="E31">
      <f>SUM(D31)/C31*100</f>
    </oc>
    <nc r="E31">
      <f>SUM(D31)/C31*100</f>
    </nc>
  </rcc>
  <rcc rId="9469" sId="2">
    <oc r="E32">
      <f>SUM(D32)/C32*100</f>
    </oc>
    <nc r="E32">
      <f>SUM(D32)/C32*100</f>
    </nc>
  </rcc>
  <rcc rId="9470" sId="2">
    <oc r="E33">
      <f>SUM(D33)/C33*100</f>
    </oc>
    <nc r="E33">
      <f>SUM(D33)/C33*100</f>
    </nc>
  </rcc>
  <rcc rId="9471" sId="2">
    <oc r="E34">
      <f>SUM(D34)/C34*100</f>
    </oc>
    <nc r="E34">
      <f>SUM(D34)/C34*100</f>
    </nc>
  </rcc>
  <rcc rId="9472" sId="2">
    <oc r="B35">
      <f>B36+B41</f>
    </oc>
    <nc r="B35">
      <f>B36+B41</f>
    </nc>
  </rcc>
  <rcc rId="9473" sId="2">
    <oc r="C35">
      <f>C36+C41</f>
    </oc>
    <nc r="C35">
      <f>C36+C41</f>
    </nc>
  </rcc>
  <rcc rId="9474" sId="2">
    <oc r="D35">
      <f>D36+D41</f>
    </oc>
    <nc r="D35">
      <f>D36+D41</f>
    </nc>
  </rcc>
  <rcc rId="9475" sId="2">
    <oc r="E35">
      <f>SUM(D35)/C35*100</f>
    </oc>
    <nc r="E35">
      <f>SUM(D35)/C35*100</f>
    </nc>
  </rcc>
  <rcc rId="9476" sId="2" numFmtId="4">
    <oc r="D36">
      <f>73872.067+233.222</f>
    </oc>
    <nc r="D36">
      <v>75187.347999999998</v>
    </nc>
  </rcc>
  <rcc rId="9477" sId="2">
    <oc r="E36">
      <f>SUM(D36)/C36*100</f>
    </oc>
    <nc r="E36">
      <f>SUM(D36)/C36*100</f>
    </nc>
  </rcc>
  <rcc rId="9478" sId="2" numFmtId="4">
    <oc r="D37">
      <f>38309.536+132.298</f>
    </oc>
    <nc r="D37">
      <v>38672.720000000001</v>
    </nc>
  </rcc>
  <rcc rId="9479" sId="2">
    <oc r="E37">
      <f>SUM(D37)/C37*100</f>
    </oc>
    <nc r="E37">
      <f>SUM(D37)/C37*100</f>
    </nc>
  </rcc>
  <rcc rId="9480" sId="2" numFmtId="4">
    <oc r="D38">
      <f>8641.361+26.337</f>
    </oc>
    <nc r="D38">
      <v>8719.4169999999995</v>
    </nc>
  </rcc>
  <rcc rId="9481" sId="2">
    <oc r="E38">
      <f>SUM(D38)/C38*100</f>
    </oc>
    <nc r="E38">
      <f>SUM(D38)/C38*100</f>
    </nc>
  </rcc>
  <rcc rId="9482" sId="2" numFmtId="4">
    <oc r="D39">
      <f>3404.456+1.123</f>
    </oc>
    <nc r="D39">
      <v>3408.6179999999999</v>
    </nc>
  </rcc>
  <rcc rId="9483" sId="2">
    <oc r="E39">
      <f>SUM(D39)/C39*100</f>
    </oc>
    <nc r="E39">
      <f>SUM(D39)/C39*100</f>
    </nc>
  </rcc>
  <rcc rId="9484" sId="2">
    <oc r="B40">
      <f>SUM(B36)-B37-B38-B39</f>
    </oc>
    <nc r="B40">
      <f>SUM(B36)-B37-B38-B39</f>
    </nc>
  </rcc>
  <rcc rId="9485" sId="2">
    <oc r="C40">
      <f>SUM(C36)-C37-C38-C39</f>
    </oc>
    <nc r="C40">
      <f>SUM(C36)-C37-C38-C39</f>
    </nc>
  </rcc>
  <rcc rId="9486" sId="2">
    <oc r="D40">
      <f>SUM(D36)-D37-D38-D39</f>
    </oc>
    <nc r="D40">
      <f>SUM(D36)-D37-D38-D39</f>
    </nc>
  </rcc>
  <rcc rId="9487" sId="2">
    <oc r="E40">
      <f>SUM(D40)/C40*100</f>
    </oc>
    <nc r="E40">
      <f>SUM(D40)/C40*100</f>
    </nc>
  </rcc>
  <rcc rId="9488" sId="2">
    <oc r="D41">
      <f>4694.634+16.985</f>
    </oc>
    <nc r="D41">
      <f>4694.634+16.985</f>
    </nc>
  </rcc>
  <rcc rId="9489" sId="2">
    <oc r="E41">
      <f>SUM(D41)/C41*100</f>
    </oc>
    <nc r="E41">
      <f>SUM(D41)/C41*100</f>
    </nc>
  </rcc>
  <rcc rId="9490" sId="2">
    <oc r="B42">
      <f>B43+B48</f>
    </oc>
    <nc r="B42">
      <f>B43+B48</f>
    </nc>
  </rcc>
  <rcc rId="9491" sId="2">
    <oc r="C42">
      <f>C43+C48</f>
    </oc>
    <nc r="C42">
      <f>C43+C48</f>
    </nc>
  </rcc>
  <rcc rId="9492" sId="2">
    <oc r="D42">
      <f>D43+D48</f>
    </oc>
    <nc r="D42">
      <f>D43+D48</f>
    </nc>
  </rcc>
  <rcc rId="9493" sId="2">
    <oc r="E42">
      <f>SUM(D42)/C42*100</f>
    </oc>
    <nc r="E42">
      <f>SUM(D42)/C42*100</f>
    </nc>
  </rcc>
  <rcc rId="9494" sId="2" numFmtId="4">
    <oc r="D43">
      <v>47494.442999999999</v>
    </oc>
    <nc r="D43">
      <v>49126.968000000001</v>
    </nc>
  </rcc>
  <rcc rId="9495" sId="2">
    <oc r="E43">
      <f>SUM(D43)/C43*100</f>
    </oc>
    <nc r="E43">
      <f>SUM(D43)/C43*100</f>
    </nc>
  </rcc>
  <rcc rId="9496" sId="2" numFmtId="4">
    <oc r="D44">
      <v>22776.366000000002</v>
    </oc>
    <nc r="D44">
      <v>23805.208999999999</v>
    </nc>
  </rcc>
  <rcc rId="9497" sId="2">
    <oc r="E44">
      <f>SUM(D44)/C44*100</f>
    </oc>
    <nc r="E44">
      <f>SUM(D44)/C44*100</f>
    </nc>
  </rcc>
  <rcc rId="9498" sId="2" numFmtId="4">
    <oc r="D45">
      <v>4988.2640000000001</v>
    </oc>
    <nc r="D45">
      <v>5217.125</v>
    </nc>
  </rcc>
  <rcc rId="9499" sId="2">
    <oc r="E45">
      <f>SUM(D45)/C45*100</f>
    </oc>
    <nc r="E45">
      <f>SUM(D45)/C45*100</f>
    </nc>
  </rcc>
  <rcc rId="9500" sId="2" numFmtId="4">
    <oc r="D46">
      <v>2942.8719999999998</v>
    </oc>
    <nc r="D46">
      <v>2944.931</v>
    </nc>
  </rcc>
  <rcc rId="9501" sId="2">
    <oc r="E46">
      <f>SUM(D46)/C46*100</f>
    </oc>
    <nc r="E46">
      <f>SUM(D46)/C46*100</f>
    </nc>
  </rcc>
  <rcc rId="9502" sId="2">
    <oc r="B47">
      <f>SUM(B43)-B44-B45-B46</f>
    </oc>
    <nc r="B47">
      <f>SUM(B43)-B44-B45-B46</f>
    </nc>
  </rcc>
  <rcc rId="9503" sId="2">
    <oc r="C47">
      <f>SUM(C43)-C44-C45-C46</f>
    </oc>
    <nc r="C47">
      <f>SUM(C43)-C44-C45-C46</f>
    </nc>
  </rcc>
  <rcc rId="9504" sId="2">
    <oc r="D47">
      <f>SUM(D43)-D44-D45-D46</f>
    </oc>
    <nc r="D47">
      <f>SUM(D43)-D44-D45-D46</f>
    </nc>
  </rcc>
  <rcc rId="9505" sId="2">
    <oc r="E47">
      <f>SUM(D47)/C47*100</f>
    </oc>
    <nc r="E47">
      <f>SUM(D47)/C47*100</f>
    </nc>
  </rcc>
  <rcc rId="9506" sId="2" numFmtId="4">
    <oc r="D48">
      <f>11144.476</f>
    </oc>
    <nc r="D48">
      <v>11334.644</v>
    </nc>
  </rcc>
  <rcc rId="9507" sId="2">
    <oc r="E48">
      <f>SUM(D48)/C48*100</f>
    </oc>
    <nc r="E48">
      <f>SUM(D48)/C48*100</f>
    </nc>
  </rcc>
  <rcc rId="9508" sId="2">
    <oc r="B49">
      <f>B50+B55</f>
    </oc>
    <nc r="B49">
      <f>B50+B55</f>
    </nc>
  </rcc>
  <rcc rId="9509" sId="2">
    <oc r="C49">
      <f>C50+C55</f>
    </oc>
    <nc r="C49">
      <f>C50+C55</f>
    </nc>
  </rcc>
  <rcc rId="9510" sId="2">
    <oc r="D49">
      <f>D50+D55</f>
    </oc>
    <nc r="D49">
      <f>D50+D55</f>
    </nc>
  </rcc>
  <rcc rId="9511" sId="2">
    <oc r="E49">
      <f>SUM(D49)/C49*100</f>
    </oc>
    <nc r="E49">
      <f>SUM(D49)/C49*100</f>
    </nc>
  </rcc>
  <rcc rId="9512" sId="2" numFmtId="4">
    <oc r="D50">
      <v>81869.207999999999</v>
    </oc>
    <nc r="D50">
      <v>83414.42</v>
    </nc>
  </rcc>
  <rcc rId="9513" sId="2">
    <oc r="E50">
      <f>SUM(D50)/C50*100</f>
    </oc>
    <nc r="E50">
      <f>SUM(D50)/C50*100</f>
    </nc>
  </rcc>
  <rcc rId="9514" sId="2" numFmtId="4">
    <oc r="D51">
      <v>56338.504000000001</v>
    </oc>
    <nc r="D51">
      <v>57476.358999999997</v>
    </nc>
  </rcc>
  <rcc rId="9515" sId="2">
    <oc r="E51">
      <f>SUM(D51)/C51*100</f>
    </oc>
    <nc r="E51">
      <f>SUM(D51)/C51*100</f>
    </nc>
  </rcc>
  <rcc rId="9516" sId="2" numFmtId="4">
    <oc r="D52">
      <v>12261.569</v>
    </oc>
    <nc r="D52">
      <v>12515.607</v>
    </nc>
  </rcc>
  <rcc rId="9517" sId="2">
    <oc r="E52">
      <f>SUM(D52)/C52*100</f>
    </oc>
    <nc r="E52">
      <f>SUM(D52)/C52*100</f>
    </nc>
  </rcc>
  <rcc rId="9518" sId="2" numFmtId="4">
    <oc r="D53">
      <v>2692.808</v>
    </oc>
    <nc r="D53">
      <v>2706.7820000000002</v>
    </nc>
  </rcc>
  <rcc rId="9519" sId="2">
    <oc r="E53">
      <f>SUM(D53)/C53*100</f>
    </oc>
    <nc r="E53">
      <f>SUM(D53)/C53*100</f>
    </nc>
  </rcc>
  <rcc rId="9520" sId="2">
    <oc r="B54">
      <f>SUM(B50)-B51-B52-B53</f>
    </oc>
    <nc r="B54">
      <f>SUM(B50)-B51-B52-B53</f>
    </nc>
  </rcc>
  <rcc rId="9521" sId="2">
    <oc r="C54">
      <f>SUM(C50)-C51-C52-C53</f>
    </oc>
    <nc r="C54">
      <f>SUM(C50)-C51-C52-C53</f>
    </nc>
  </rcc>
  <rcc rId="9522" sId="2">
    <oc r="D54">
      <f>SUM(D50)-D51-D52-D53</f>
    </oc>
    <nc r="D54">
      <f>SUM(D50)-D51-D52-D53</f>
    </nc>
  </rcc>
  <rcc rId="9523" sId="2">
    <oc r="E54">
      <f>SUM(D54)/C54*100</f>
    </oc>
    <nc r="E54">
      <f>SUM(D54)/C54*100</f>
    </nc>
  </rcc>
  <rcc rId="9524" sId="2">
    <oc r="E55">
      <f>SUM(D55)/C55*100</f>
    </oc>
    <nc r="E55">
      <f>SUM(D55)/C55*100</f>
    </nc>
  </rcc>
  <rcc rId="9525" sId="2">
    <oc r="B56">
      <f>B57+B60</f>
    </oc>
    <nc r="B56">
      <f>B57+B60</f>
    </nc>
  </rcc>
  <rcc rId="9526" sId="2">
    <oc r="C56">
      <f>C57+C60</f>
    </oc>
    <nc r="C56">
      <f>C57+C60</f>
    </nc>
  </rcc>
  <rcc rId="9527" sId="2">
    <oc r="D56">
      <f>D57+D60</f>
    </oc>
    <nc r="D56">
      <f>D57+D60</f>
    </nc>
  </rcc>
  <rcc rId="9528" sId="2">
    <oc r="E56">
      <f>SUM(D56)/C56*100</f>
    </oc>
    <nc r="E56">
      <f>SUM(D56)/C56*100</f>
    </nc>
  </rcc>
  <rcc rId="9529" sId="2" numFmtId="4">
    <oc r="D57">
      <f>118746.552+1371.17</f>
    </oc>
    <nc r="D57">
      <v>123531.92200000001</v>
    </nc>
  </rcc>
  <rcc rId="9530" sId="2">
    <oc r="E57">
      <f>SUM(D57)/C57*100</f>
    </oc>
    <nc r="E57">
      <f>SUM(D57)/C57*100</f>
    </nc>
  </rcc>
  <rcc rId="9531" sId="2" numFmtId="4">
    <oc r="D58">
      <v>18315.435000000001</v>
    </oc>
    <nc r="D58">
      <v>18321.067999999999</v>
    </nc>
  </rcc>
  <rcc rId="9532" sId="2">
    <oc r="E58">
      <f>SUM(D58)/C58*100</f>
    </oc>
    <nc r="E58">
      <f>SUM(D58)/C58*100</f>
    </nc>
  </rcc>
  <rcc rId="9533" sId="2">
    <oc r="B59">
      <f>SUM(B57)-B58</f>
    </oc>
    <nc r="B59">
      <f>SUM(B57)-B58</f>
    </nc>
  </rcc>
  <rcc rId="9534" sId="2">
    <oc r="C59">
      <f>SUM(C57)-C58</f>
    </oc>
    <nc r="C59">
      <f>SUM(C57)-C58</f>
    </nc>
  </rcc>
  <rcc rId="9535" sId="2">
    <oc r="D59">
      <f>SUM(D57)-D58</f>
    </oc>
    <nc r="D59">
      <f>SUM(D57)-D58</f>
    </nc>
  </rcc>
  <rcc rId="9536" sId="2">
    <oc r="E59">
      <f>SUM(D59)/C59*100</f>
    </oc>
    <nc r="E59">
      <f>SUM(D59)/C59*100</f>
    </nc>
  </rcc>
  <rcc rId="9537" sId="2" numFmtId="4">
    <oc r="D60">
      <f>67261.317+13.587</f>
    </oc>
    <nc r="D60">
      <v>67716.05</v>
    </nc>
  </rcc>
  <rcc rId="9538" sId="2">
    <oc r="E60">
      <f>SUM(D60)/C60*100</f>
    </oc>
    <nc r="E60">
      <f>SUM(D60)/C60*100</f>
    </nc>
  </rcc>
  <rcc rId="9539" sId="2">
    <oc r="B61">
      <f>SUM(B62)</f>
    </oc>
    <nc r="B61">
      <f>SUM(B62)</f>
    </nc>
  </rcc>
  <rcc rId="9540" sId="2">
    <oc r="C61">
      <f>SUM(C62)</f>
    </oc>
    <nc r="C61">
      <f>SUM(C62)</f>
    </nc>
  </rcc>
  <rcc rId="9541" sId="2">
    <oc r="D61">
      <f>SUM(D62)</f>
    </oc>
    <nc r="D61">
      <f>SUM(D62)</f>
    </nc>
  </rcc>
  <rcc rId="9542" sId="2">
    <oc r="E61">
      <f>SUM(D61)/C61*100</f>
    </oc>
    <nc r="E61">
      <f>SUM(D61)/C61*100</f>
    </nc>
  </rcc>
  <rcc rId="9543" sId="2">
    <oc r="D62">
      <f>37578.303+202.202</f>
    </oc>
    <nc r="D62">
      <f>37578.303+202.202</f>
    </nc>
  </rcc>
  <rcc rId="9544" sId="2">
    <oc r="E62">
      <f>SUM(D62)/C62*100</f>
    </oc>
    <nc r="E62">
      <f>SUM(D62)/C62*100</f>
    </nc>
  </rcc>
  <rcc rId="9545" sId="2">
    <oc r="B63">
      <f>SUM(B64:B65)</f>
    </oc>
    <nc r="B63">
      <f>SUM(B64:B65)</f>
    </nc>
  </rcc>
  <rcc rId="9546" sId="2">
    <oc r="C63">
      <f>SUM(C64:C65)</f>
    </oc>
    <nc r="C63">
      <f>SUM(C64:C65)</f>
    </nc>
  </rcc>
  <rcc rId="9547" sId="2">
    <oc r="D63">
      <f>SUM(D64:D65)</f>
    </oc>
    <nc r="D63">
      <f>SUM(D64:D65)</f>
    </nc>
  </rcc>
  <rcc rId="9548" sId="2">
    <oc r="E63">
      <f>SUM(D63)/C63*100</f>
    </oc>
    <nc r="E63">
      <f>SUM(D63)/C63*100</f>
    </nc>
  </rcc>
  <rcc rId="9549" sId="2">
    <oc r="E64">
      <f>SUM(D64)/C64*100</f>
    </oc>
    <nc r="E64">
      <f>SUM(D64)/C64*100</f>
    </nc>
  </rcc>
  <rcc rId="9550" sId="2" numFmtId="4">
    <oc r="D65">
      <v>32655.302</v>
    </oc>
    <nc r="D65">
      <v>33039.065000000002</v>
    </nc>
  </rcc>
  <rcc rId="9551" sId="2">
    <oc r="E65">
      <f>SUM(D65)/C65*100</f>
    </oc>
    <nc r="E65">
      <f>SUM(D65)/C65*100</f>
    </nc>
  </rcc>
  <rcc rId="9552" sId="2">
    <oc r="B66">
      <f>SUM(B67:B67)</f>
    </oc>
    <nc r="B66">
      <f>SUM(B67:B67)</f>
    </nc>
  </rcc>
  <rcc rId="9553" sId="2">
    <oc r="C66">
      <f>SUM(C67:C67)</f>
    </oc>
    <nc r="C66">
      <f>SUM(C67:C67)</f>
    </nc>
  </rcc>
  <rcc rId="9554" sId="2">
    <oc r="D66">
      <f>SUM(D67:D67)</f>
    </oc>
    <nc r="D66">
      <f>SUM(D67:D67)</f>
    </nc>
  </rcc>
  <rcc rId="9555" sId="2">
    <oc r="E66">
      <f>SUM(D66)/C66*100</f>
    </oc>
    <nc r="E66">
      <f>SUM(D66)/C66*100</f>
    </nc>
  </rcc>
  <rcc rId="9556" sId="2">
    <oc r="E67">
      <f>SUM(D67)/C67*100</f>
    </oc>
    <nc r="E67">
      <f>SUM(D67)/C67*100</f>
    </nc>
  </rcc>
  <rcc rId="9557" sId="2">
    <oc r="B68">
      <f>SUM(B69)+B72</f>
    </oc>
    <nc r="B68">
      <f>SUM(B69)+B72</f>
    </nc>
  </rcc>
  <rcc rId="9558" sId="2">
    <oc r="C68">
      <f>SUM(C69)+C72</f>
    </oc>
    <nc r="C68">
      <f>SUM(C69)+C72</f>
    </nc>
  </rcc>
  <rcc rId="9559" sId="2">
    <oc r="D68">
      <f>SUM(D69)+D72</f>
    </oc>
    <nc r="D68">
      <f>SUM(D69)+D72</f>
    </nc>
  </rcc>
  <rcc rId="9560" sId="2">
    <oc r="E68">
      <f>SUM(D68)/C68*100</f>
    </oc>
    <nc r="E68">
      <f>SUM(D68)/C68*100</f>
    </nc>
  </rcc>
  <rcc rId="9561" sId="2" numFmtId="4">
    <oc r="D69">
      <v>5359.1130000000003</v>
    </oc>
    <nc r="D69">
      <v>5452.7110000000002</v>
    </nc>
  </rcc>
  <rcc rId="9562" sId="2">
    <oc r="E69">
      <f>SUM(D69)/C69*100</f>
    </oc>
    <nc r="E69">
      <f>SUM(D69)/C69*100</f>
    </nc>
  </rcc>
  <rcc rId="9563" sId="2">
    <oc r="E70">
      <f>SUM(D70)/C70*100</f>
    </oc>
    <nc r="E70">
      <f>SUM(D70)/C70*100</f>
    </nc>
  </rcc>
  <rcc rId="9564" sId="2">
    <oc r="B71">
      <f>SUM(B69)-B70</f>
    </oc>
    <nc r="B71">
      <f>SUM(B69)-B70</f>
    </nc>
  </rcc>
  <rcc rId="9565" sId="2">
    <oc r="C71">
      <f>SUM(C69)-C70</f>
    </oc>
    <nc r="C71">
      <f>SUM(C69)-C70</f>
    </nc>
  </rcc>
  <rcc rId="9566" sId="2">
    <oc r="D71">
      <f>SUM(D69)-D70</f>
    </oc>
    <nc r="D71">
      <f>SUM(D69)-D70</f>
    </nc>
  </rcc>
  <rcc rId="9567" sId="2">
    <oc r="E71">
      <f>SUM(D71)/C71*100</f>
    </oc>
    <nc r="E71">
      <f>SUM(D71)/C71*100</f>
    </nc>
  </rcc>
  <rcc rId="9568" sId="2">
    <oc r="E72">
      <f>SUM(D72)/C72*100</f>
    </oc>
    <nc r="E72">
      <f>SUM(D72)/C72*100</f>
    </nc>
  </rcc>
  <rcc rId="9569" sId="2">
    <oc r="E73">
      <f>SUM(D73)/C73*100</f>
    </oc>
    <nc r="E73">
      <f>SUM(D73)/C73*100</f>
    </nc>
  </rcc>
  <rcc rId="9570" sId="2" numFmtId="4">
    <oc r="D74">
      <v>34395.733</v>
    </oc>
    <nc r="D74">
      <v>35891.199999999997</v>
    </nc>
  </rcc>
  <rcc rId="9571" sId="2">
    <oc r="E74">
      <f>SUM(D74)/C74*100</f>
    </oc>
    <nc r="E74">
      <f>SUM(D74)/C74*100</f>
    </nc>
  </rcc>
  <rcc rId="9572" sId="2">
    <oc r="B75">
      <f>SUM(B76)+B80</f>
    </oc>
    <nc r="B75">
      <f>SUM(B76)+B80</f>
    </nc>
  </rcc>
  <rcc rId="9573" sId="2">
    <oc r="C75">
      <f>SUM(C76)+C80</f>
    </oc>
    <nc r="C75">
      <f>SUM(C76)+C80</f>
    </nc>
  </rcc>
  <rcc rId="9574" sId="2">
    <oc r="D75">
      <f>SUM(D76)+D80</f>
    </oc>
    <nc r="D75">
      <f>SUM(D76)+D80</f>
    </nc>
  </rcc>
  <rcc rId="9575" sId="2">
    <oc r="E75">
      <f>SUM(D75)/C75*100</f>
    </oc>
    <nc r="E75">
      <f>SUM(D75)/C75*100</f>
    </nc>
  </rcc>
  <rcc rId="9576" sId="2">
    <oc r="C76">
      <f>7221.396+3356.57</f>
    </oc>
    <nc r="C76">
      <f>7221.396+3356.57</f>
    </nc>
  </rcc>
  <rcc rId="9577" sId="2">
    <oc r="D76">
      <f>2478.204+19.271+122.656+409.209</f>
    </oc>
    <nc r="D76">
      <f>2478.204+19.271+122.656+409.209-196.596</f>
    </nc>
  </rcc>
  <rcc rId="9578" sId="2">
    <oc r="E76">
      <f>SUM(D76)/C76*100</f>
    </oc>
    <nc r="E76">
      <f>SUM(D76)/C76*100</f>
    </nc>
  </rcc>
  <rcc rId="9579" sId="2">
    <oc r="B79">
      <f>SUM(B76)-B77-B78</f>
    </oc>
    <nc r="B79">
      <f>SUM(B76)-B77-B78</f>
    </nc>
  </rcc>
  <rcc rId="9580" sId="2">
    <oc r="C79">
      <f>1359.699+75</f>
    </oc>
    <nc r="C79">
      <f>1359.699+75</f>
    </nc>
  </rcc>
  <rcc rId="9581" sId="2">
    <oc r="D79">
      <f>SUM(D76)-D77-D78</f>
    </oc>
    <nc r="D79">
      <f>SUM(D76)-D77-D78</f>
    </nc>
  </rcc>
  <rcc rId="9582" sId="2">
    <oc r="E79">
      <f>SUM(D79)/C79*100</f>
    </oc>
    <nc r="E79">
      <f>SUM(D79)/C79*100</f>
    </nc>
  </rcc>
  <rcc rId="9583" sId="2">
    <oc r="B80">
      <f>44017.8+3035.586+19551.056</f>
    </oc>
    <nc r="B80">
      <f>44017.8+3035.586+19551.056</f>
    </nc>
  </rcc>
  <rcc rId="9584" sId="2">
    <oc r="C80">
      <f>4177.59+44017.8+1240</f>
    </oc>
    <nc r="C80">
      <f>4177.59+44017.8+1240</f>
    </nc>
  </rcc>
  <rcc rId="9585" sId="2" numFmtId="4">
    <oc r="D80">
      <f>14156.006+14.932</f>
    </oc>
    <nc r="D80">
      <v>43615.633000000002</v>
    </nc>
  </rcc>
  <rcc rId="9586" sId="2">
    <oc r="E80">
      <f>SUM(D80)/C80*100</f>
    </oc>
    <nc r="E80">
      <f>SUM(D80)/C80*100</f>
    </nc>
  </rcc>
  <rcc rId="9587" sId="2">
    <oc r="E81">
      <f>SUM(D81)/C81*100</f>
    </oc>
    <nc r="E81">
      <f>SUM(D81)/C81*100</f>
    </nc>
  </rcc>
  <rcc rId="9588" sId="2">
    <oc r="B82">
      <f>B5+B14+B23+B35+B42+B49+B56+B61+B63+B66+B68+B73+B74+B75+B81</f>
    </oc>
    <nc r="B82">
      <f>B5+B14+B23+B35+B42+B49+B56+B61+B63+B66+B68+B73+B74+B75+B81</f>
    </nc>
  </rcc>
  <rcc rId="9589" sId="2">
    <oc r="C82">
      <f>C5+C14+C23+C35+C42+C49+C56+C61+C63+C66+C68+C73+C74+C75+C81</f>
    </oc>
    <nc r="C82">
      <f>C5+C14+C23+C35+C42+C49+C56+C61+C63+C66+C68+C73+C74+C75+C81</f>
    </nc>
  </rcc>
  <rcc rId="9590" sId="2">
    <oc r="D82">
      <f>D5+D14+D23+D35+D42+D49+D56+D61+D63+D66+D68+D73+D74+D75+D81</f>
    </oc>
    <nc r="D82">
      <f>D5+D14+D23+D35+D42+D49+D56+D61+D63+D66+D68+D73+D74+D75+D81</f>
    </nc>
  </rcc>
  <rcc rId="9591" sId="2">
    <oc r="E82">
      <f>SUM(D82)/C82*100</f>
    </oc>
    <nc r="E82">
      <f>SUM(D82)/C82*100</f>
    </nc>
  </rcc>
  <rcc rId="9592" sId="2">
    <oc r="B83">
      <f>B6+B15+B24+B36+B43+B50+B57+B64+B69+B76+B74</f>
    </oc>
    <nc r="B83">
      <f>B6+B15+B24+B36+B43+B50+B57+B64+B69+B76+B74</f>
    </nc>
  </rcc>
  <rcc rId="9593" sId="2">
    <oc r="C83">
      <f>C6+C15+C24+C36+C43+C50+C57+C64+C69+C76+C74</f>
    </oc>
    <nc r="C83">
      <f>C6+C15+C24+C36+C43+C50+C57+C64+C69+C76+C74</f>
    </nc>
  </rcc>
  <rcc rId="9594" sId="2">
    <oc r="D83">
      <f>D6+D15+D24+D36+D43+D50+D57+D64+D69+D76+D74</f>
    </oc>
    <nc r="D83">
      <f>D6+D15+D24+D36+D43+D50+D57+D64+D69+D76+D74</f>
    </nc>
  </rcc>
  <rcc rId="9595" sId="2">
    <oc r="E83">
      <f>SUM(D83)/C83*100</f>
    </oc>
    <nc r="E83">
      <f>SUM(D83)/C83*100</f>
    </nc>
  </rcc>
  <rcc rId="9596" sId="2">
    <oc r="B84">
      <f>B7+B16+B25+B37+B44+B51+B77</f>
    </oc>
    <nc r="B84">
      <f>B7+B16+B25+B37+B44+B51+B77</f>
    </nc>
  </rcc>
  <rcc rId="9597" sId="2">
    <oc r="C84">
      <f>C7+C16+C25+C37+C44+C51+C77</f>
    </oc>
    <nc r="C84">
      <f>C7+C16+C25+C37+C44+C51+C77</f>
    </nc>
  </rcc>
  <rcc rId="9598" sId="2">
    <oc r="D84">
      <f>D7+D16+D25+D37+D44+D51+D77</f>
    </oc>
    <nc r="D84">
      <f>D7+D16+D25+D37+D44+D51+D77</f>
    </nc>
  </rcc>
  <rcc rId="9599" sId="2">
    <oc r="E84">
      <f>SUM(D84)/C84*100</f>
    </oc>
    <nc r="E84">
      <f>SUM(D84)/C84*100</f>
    </nc>
  </rcc>
  <rcc rId="9600" sId="2">
    <oc r="B85">
      <f>B8+B17+B26+B38+B45+B52+B78</f>
    </oc>
    <nc r="B85">
      <f>B8+B17+B26+B38+B45+B52+B78</f>
    </nc>
  </rcc>
  <rcc rId="9601" sId="2">
    <oc r="C85">
      <f>C8+C17+C26+C38+C45+C52+C78</f>
    </oc>
    <nc r="C85">
      <f>C8+C17+C26+C38+C45+C52+C78</f>
    </nc>
  </rcc>
  <rcc rId="9602" sId="2">
    <oc r="D85">
      <f>D8+D17+D26+D38+D45+D52+D78</f>
    </oc>
    <nc r="D85">
      <f>D8+D17+D26+D38+D45+D52+D78</f>
    </nc>
  </rcc>
  <rcc rId="9603" sId="2">
    <oc r="E85">
      <f>SUM(D85)/C85*100</f>
    </oc>
    <nc r="E85">
      <f>SUM(D85)/C85*100</f>
    </nc>
  </rcc>
  <rcc rId="9604" sId="2">
    <oc r="B86">
      <f>B70+B11+B20+B29+B39+B46+B53+B58</f>
    </oc>
    <nc r="B86">
      <f>B70+B11+B20+B29+B39+B46+B53+B58</f>
    </nc>
  </rcc>
  <rcc rId="9605" sId="2">
    <oc r="C86">
      <f>C70+C11+C20+C29+C39+C46+C53+C58</f>
    </oc>
    <nc r="C86">
      <f>C70+C11+C20+C29+C39+C46+C53+C58</f>
    </nc>
  </rcc>
  <rcc rId="9606" sId="2">
    <oc r="D86">
      <f>D70+D11+D20+D29+D39+D46+D53+D58</f>
    </oc>
    <nc r="D86">
      <f>D70+D11+D20+D29+D39+D46+D53+D58</f>
    </nc>
  </rcc>
  <rcc rId="9607" sId="2">
    <oc r="E86">
      <f>SUM(D86)/C86*100</f>
    </oc>
    <nc r="E86">
      <f>SUM(D86)/C86*100</f>
    </nc>
  </rcc>
  <rcc rId="9608" sId="2">
    <oc r="B87">
      <f>B83-B84-B85-B86</f>
    </oc>
    <nc r="B87">
      <f>B83-B84-B85-B86</f>
    </nc>
  </rcc>
  <rcc rId="9609" sId="2">
    <oc r="C87">
      <f>C83-C84-C85-C86</f>
    </oc>
    <nc r="C87">
      <f>C83-C84-C85-C86</f>
    </nc>
  </rcc>
  <rcc rId="9610" sId="2">
    <oc r="D87">
      <f>D83-D84-D85-D86</f>
    </oc>
    <nc r="D87">
      <f>D83-D84-D85-D86</f>
    </nc>
  </rcc>
  <rcc rId="9611" sId="2">
    <oc r="E87">
      <f>SUM(D87)/C87*100</f>
    </oc>
    <nc r="E87">
      <f>SUM(D87)/C87*100</f>
    </nc>
  </rcc>
  <rcc rId="9612" sId="2">
    <oc r="B88">
      <f>B13+B22+B41+B34+B55+B60+B62+B65+B67+B72+B80+B48</f>
    </oc>
    <nc r="B88">
      <f>B13+B22+B41+B34+B55+B60+B62+B65+B67+B72+B80+B48</f>
    </nc>
  </rcc>
  <rcc rId="9613" sId="2">
    <oc r="C88">
      <f>C13+C22+C41+C34+C55+C60+C62+C65+C67+C72+C80+C48</f>
    </oc>
    <nc r="C88">
      <f>C13+C22+C41+C34+C55+C60+C62+C65+C67+C72+C80+C48</f>
    </nc>
  </rcc>
  <rcc rId="9614" sId="2">
    <oc r="D88">
      <f>D13+D22+D41+D34+D55+D60+D62+D65+D67+D72+D80+D48</f>
    </oc>
    <nc r="D88">
      <f>D13+D22+D41+D34+D55+D60+D62+D65+D67+D72+D80+D48</f>
    </nc>
  </rcc>
  <rcc rId="9615" sId="2">
    <oc r="E88">
      <f>SUM(D88)/C88*100</f>
    </oc>
    <nc r="E88">
      <f>SUM(D88)/C88*100</f>
    </nc>
  </rcc>
  <rcc rId="9616" sId="2">
    <oc r="B89">
      <f>SUM(B81)</f>
    </oc>
    <nc r="B89">
      <f>SUM(B81)</f>
    </nc>
  </rcc>
  <rcc rId="9617" sId="2">
    <oc r="C89">
      <f>SUM(C81)</f>
    </oc>
    <nc r="C89">
      <f>SUM(C81)</f>
    </nc>
  </rcc>
  <rcc rId="9618" sId="2">
    <oc r="D89">
      <f>SUM(D81)</f>
    </oc>
    <nc r="D89">
      <f>SUM(D81)</f>
    </nc>
  </rcc>
  <rcc rId="9619" sId="2">
    <oc r="E89">
      <f>SUM(D89)/C89*100</f>
    </oc>
    <nc r="E89">
      <f>SUM(D89)/C89*100</f>
    </nc>
  </rcc>
  <rcc rId="9620" sId="2">
    <oc r="B90">
      <f>SUM(B73)</f>
    </oc>
    <nc r="B90">
      <f>SUM(B73)</f>
    </nc>
  </rcc>
  <rcc rId="9621" sId="2">
    <oc r="C90">
      <f>SUM(C73)</f>
    </oc>
    <nc r="C90">
      <f>SUM(C73)</f>
    </nc>
  </rcc>
  <rcc rId="9622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9094" sId="1">
    <oc r="D57">
      <f>117193.59+215.419</f>
    </oc>
    <nc r="D57">
      <f>118746.552+1371.17</f>
    </nc>
  </rcc>
  <rcc rId="9095" sId="1" numFmtId="4">
    <oc r="D69">
      <v>5325.0079999999998</v>
    </oc>
    <nc r="D69">
      <v>5359.1130000000003</v>
    </nc>
  </rcc>
  <rcc rId="9096" sId="1" numFmtId="4">
    <oc r="D70">
      <v>6.516</v>
    </oc>
    <nc r="D70">
      <v>6.6029999999999998</v>
    </nc>
  </rcc>
  <rcc rId="9097" sId="1">
    <oc r="D15">
      <f>303945.568+1253.708</f>
    </oc>
    <nc r="D15">
      <f>303945.568+1253.708+19417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075" sId="1" numFmtId="4">
    <oc r="D6">
      <v>602467.679</v>
    </oc>
    <nc r="D6">
      <f>605884.26+14018.619</f>
    </nc>
  </rcc>
  <rcc rId="9076" sId="1" numFmtId="4">
    <oc r="D7">
      <v>396805.78499999997</v>
    </oc>
    <nc r="D7">
      <f>398161.056+11411.093</f>
    </nc>
  </rcc>
  <rcc rId="9077" sId="1" numFmtId="4">
    <oc r="D8">
      <v>88220.065000000002</v>
    </oc>
    <nc r="D8">
      <f>88554.583+2601.769</f>
    </nc>
  </rcc>
  <rcc rId="9078" sId="1" numFmtId="4">
    <oc r="D9">
      <v>23.361999999999998</v>
    </oc>
    <nc r="D9">
      <v>27.524000000000001</v>
    </nc>
  </rcc>
  <rcc rId="9079" sId="1" numFmtId="4">
    <oc r="D10">
      <v>26674.870999999999</v>
    </oc>
    <nc r="D10">
      <v>26960.382000000001</v>
    </nc>
  </rcc>
  <rcc rId="9080" sId="1" numFmtId="4">
    <oc r="D11">
      <v>48457.398000000001</v>
    </oc>
    <nc r="D11">
      <v>48502.446000000004</v>
    </nc>
  </rcc>
  <rcc rId="9081" sId="1">
    <oc r="D15">
      <f>285889.5+17938.688+19417</f>
    </oc>
    <nc r="D15">
      <f>303945.568+1253.708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B24:E34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9358" sId="1" numFmtId="4">
    <oc r="D43">
      <v>47494.442999999999</v>
    </oc>
    <nc r="D43">
      <v>49126.968000000001</v>
    </nc>
  </rcc>
  <rcc rId="9359" sId="1" numFmtId="4">
    <oc r="D44">
      <v>22776.366000000002</v>
    </oc>
    <nc r="D44">
      <v>23805.208999999999</v>
    </nc>
  </rcc>
  <rcc rId="9360" sId="1" numFmtId="4">
    <oc r="D45">
      <v>4988.2640000000001</v>
    </oc>
    <nc r="D45">
      <v>5217.125</v>
    </nc>
  </rcc>
  <rcc rId="9361" sId="1" numFmtId="4">
    <oc r="D46">
      <v>2942.8719999999998</v>
    </oc>
    <nc r="D46">
      <v>2944.931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403" sId="1" numFmtId="4">
    <oc r="D22">
      <v>14995.293</v>
    </oc>
    <nc r="D22">
      <v>15445.293</v>
    </nc>
  </rcc>
  <rcc rId="9404" sId="1" numFmtId="4">
    <oc r="D48">
      <f>11144.476</f>
    </oc>
    <nc r="D48">
      <v>11334.644</v>
    </nc>
  </rcc>
  <rcc rId="9405" sId="1" numFmtId="4">
    <oc r="D60">
      <f>67261.317+13.587</f>
    </oc>
    <nc r="D60">
      <v>67716.05</v>
    </nc>
  </rcc>
  <rcc rId="9406" sId="1" numFmtId="4">
    <oc r="D65">
      <v>32655.302</v>
    </oc>
    <nc r="D65">
      <v>33039.065000000002</v>
    </nc>
  </rcc>
  <rcc rId="9407" sId="1" numFmtId="4">
    <oc r="D80">
      <f>14156.006+14.932</f>
    </oc>
    <nc r="D80">
      <v>43615.633000000002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9378" sId="1">
    <oc r="D15">
      <f>303945.568+1253.708+19417</f>
    </oc>
    <nc r="D15">
      <f>305675.526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9110" sId="1">
    <oc r="D76">
      <f>2478.204+19.271+122.656</f>
    </oc>
    <nc r="D76">
      <f>2478.204+19.271+122.656+409.209</f>
    </nc>
  </rcc>
  <rcc rId="9111" sId="1" numFmtId="4">
    <oc r="D13">
      <f>38395.766+22</f>
    </oc>
    <nc r="D13">
      <v>38416.046999999999</v>
    </nc>
  </rcc>
  <rcc rId="9112" sId="1" numFmtId="4">
    <oc r="D22">
      <f>14995.293+450</f>
    </oc>
    <nc r="D22">
      <v>14995.293</v>
    </nc>
  </rcc>
  <rcc rId="9113" sId="1" numFmtId="4">
    <oc r="D41">
      <v>4480.5360000000001</v>
    </oc>
    <nc r="D41">
      <f>4694.634+16.985</f>
    </nc>
  </rcc>
  <rcc rId="9114" sId="1" numFmtId="4">
    <oc r="D48">
      <v>11144.476000000001</v>
    </oc>
    <nc r="D48">
      <f>11144.476</f>
    </nc>
  </rcc>
  <rcc rId="9115" sId="1">
    <oc r="D60">
      <f>66111.661+13.587</f>
    </oc>
    <nc r="D60">
      <f>67261.317+13.587</f>
    </nc>
  </rcc>
  <rcc rId="9116" sId="1">
    <oc r="D62">
      <f>35793.193+505.307</f>
    </oc>
    <nc r="D62">
      <f>37578.303+202.202</f>
    </nc>
  </rcc>
  <rcc rId="9117" sId="1" numFmtId="4">
    <oc r="D65">
      <v>32643.672999999999</v>
    </oc>
    <nc r="D65">
      <v>32655.302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0" sId="1" numFmtId="4">
    <oc r="C33">
      <v>294430.22200000001</v>
    </oc>
    <nc r="C33">
      <v>341104.42200000002</v>
    </nc>
  </rcc>
  <rcc rId="9071" sId="1" numFmtId="4">
    <oc r="D32">
      <v>327901.68900000001</v>
    </oc>
    <nc r="D32">
      <v>333774.69199999998</v>
    </nc>
  </rcc>
  <rcc rId="9072" sId="1" numFmtId="4">
    <oc r="D33">
      <v>292859.17200000002</v>
    </oc>
    <nc r="D33">
      <v>336385.62099999998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3" sId="1" numFmtId="4">
    <oc r="D33">
      <v>336385.62099999998</v>
    </oc>
    <nc r="D33">
      <v>336973.28499999997</v>
    </nc>
  </rcc>
  <rcc rId="9074" sId="1" numFmtId="4">
    <oc r="C33">
      <v>341104.42200000002</v>
    </oc>
    <nc r="C33">
      <v>341101.42200000002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D5" sqref="D5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69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67</v>
      </c>
      <c r="D3" s="84" t="s">
        <v>71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1128955.392</v>
      </c>
      <c r="C5" s="11">
        <f>C6+C13</f>
        <v>757359.473</v>
      </c>
      <c r="D5" s="11">
        <f>D6+D13</f>
        <v>670456.89399999997</v>
      </c>
      <c r="E5" s="12">
        <f>SUM(D5)/C5*100</f>
        <v>88.525583676167997</v>
      </c>
    </row>
    <row r="6" spans="1:5" s="8" customFormat="1" ht="16.5" customHeight="1">
      <c r="A6" s="23" t="s">
        <v>31</v>
      </c>
      <c r="B6" s="18">
        <v>1028262.137</v>
      </c>
      <c r="C6" s="18">
        <v>679516.00600000005</v>
      </c>
      <c r="D6" s="48">
        <v>632040.84699999995</v>
      </c>
      <c r="E6" s="13">
        <f t="shared" ref="E6:E69" si="0">SUM(D6)/C6*100</f>
        <v>93.013386207123418</v>
      </c>
    </row>
    <row r="7" spans="1:5" s="3" customFormat="1" ht="14.25" customHeight="1">
      <c r="A7" s="6" t="s">
        <v>1</v>
      </c>
      <c r="B7" s="5">
        <v>670548.90599999996</v>
      </c>
      <c r="C7" s="5">
        <v>446382.24900000001</v>
      </c>
      <c r="D7" s="5">
        <v>419270.02</v>
      </c>
      <c r="E7" s="13">
        <f t="shared" si="0"/>
        <v>93.926230476068952</v>
      </c>
    </row>
    <row r="8" spans="1:5" s="3" customFormat="1">
      <c r="A8" s="6" t="s">
        <v>26</v>
      </c>
      <c r="B8" s="5">
        <v>147520.764</v>
      </c>
      <c r="C8" s="5">
        <v>98696.320000000007</v>
      </c>
      <c r="D8" s="5">
        <v>93331.745999999999</v>
      </c>
      <c r="E8" s="13">
        <f t="shared" si="0"/>
        <v>94.564565325231982</v>
      </c>
    </row>
    <row r="9" spans="1:5" s="3" customFormat="1">
      <c r="A9" s="6" t="s">
        <v>4</v>
      </c>
      <c r="B9" s="5">
        <v>187</v>
      </c>
      <c r="C9" s="5">
        <v>173.43799999999999</v>
      </c>
      <c r="D9" s="5">
        <v>30.468</v>
      </c>
      <c r="E9" s="13">
        <f t="shared" si="0"/>
        <v>17.567084491287954</v>
      </c>
    </row>
    <row r="10" spans="1:5" s="3" customFormat="1">
      <c r="A10" s="6" t="s">
        <v>5</v>
      </c>
      <c r="B10" s="5">
        <v>57191.792000000001</v>
      </c>
      <c r="C10" s="5">
        <v>30078.421999999999</v>
      </c>
      <c r="D10" s="5">
        <v>27019.757000000001</v>
      </c>
      <c r="E10" s="13">
        <f t="shared" si="0"/>
        <v>89.831032359343865</v>
      </c>
    </row>
    <row r="11" spans="1:5" s="3" customFormat="1">
      <c r="A11" s="6" t="s">
        <v>28</v>
      </c>
      <c r="B11" s="5">
        <v>83981.187999999995</v>
      </c>
      <c r="C11" s="5">
        <v>51344.311000000002</v>
      </c>
      <c r="D11" s="5">
        <v>48568.500999999997</v>
      </c>
      <c r="E11" s="13">
        <f t="shared" si="0"/>
        <v>94.593734055560702</v>
      </c>
    </row>
    <row r="12" spans="1:5" s="53" customFormat="1">
      <c r="A12" s="29" t="s">
        <v>13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43820.354999999945</v>
      </c>
      <c r="E12" s="54">
        <f t="shared" si="0"/>
        <v>82.928283739454514</v>
      </c>
    </row>
    <row r="13" spans="1:5" s="3" customFormat="1">
      <c r="A13" s="23" t="s">
        <v>14</v>
      </c>
      <c r="B13" s="18">
        <v>100693.255</v>
      </c>
      <c r="C13" s="18">
        <v>77843.467000000004</v>
      </c>
      <c r="D13" s="18">
        <v>38416.046999999999</v>
      </c>
      <c r="E13" s="13">
        <f t="shared" si="0"/>
        <v>49.350380295882758</v>
      </c>
    </row>
    <row r="14" spans="1:5" s="2" customFormat="1" ht="14.25">
      <c r="A14" s="10" t="s">
        <v>6</v>
      </c>
      <c r="B14" s="11">
        <f>B15+B22</f>
        <v>534462.00099999993</v>
      </c>
      <c r="C14" s="11">
        <f>C15+C22</f>
        <v>355635.04800000001</v>
      </c>
      <c r="D14" s="11">
        <f>D15+D22</f>
        <v>340537.81900000002</v>
      </c>
      <c r="E14" s="12">
        <f t="shared" si="0"/>
        <v>95.754853441778891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312716.761+19417</f>
        <v>332133.761</v>
      </c>
      <c r="D15" s="18">
        <f>305675.526+19417</f>
        <v>325092.52600000001</v>
      </c>
      <c r="E15" s="13">
        <f t="shared" si="0"/>
        <v>97.88000022075444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325092.52600000001</v>
      </c>
      <c r="E21" s="54">
        <f t="shared" si="0"/>
        <v>97.88000022075444</v>
      </c>
    </row>
    <row r="22" spans="1:6" s="3" customFormat="1">
      <c r="A22" s="36" t="s">
        <v>14</v>
      </c>
      <c r="B22" s="18">
        <v>28052.287</v>
      </c>
      <c r="C22" s="18">
        <v>23501.287</v>
      </c>
      <c r="D22" s="18">
        <v>15445.293</v>
      </c>
      <c r="E22" s="13">
        <f t="shared" si="0"/>
        <v>65.721051787504237</v>
      </c>
    </row>
    <row r="23" spans="1:6" s="2" customFormat="1" ht="28.5" customHeight="1">
      <c r="A23" s="10" t="s">
        <v>25</v>
      </c>
      <c r="B23" s="11">
        <f>B24+B34</f>
        <v>1030466.0580000001</v>
      </c>
      <c r="C23" s="11">
        <f>C24+C34</f>
        <v>762134.51400000008</v>
      </c>
      <c r="D23" s="11">
        <f>D24+D34</f>
        <v>745304.66700000002</v>
      </c>
      <c r="E23" s="12">
        <f t="shared" si="0"/>
        <v>97.791748478668154</v>
      </c>
    </row>
    <row r="24" spans="1:6" s="8" customFormat="1">
      <c r="A24" s="23" t="s">
        <v>30</v>
      </c>
      <c r="B24" s="48">
        <v>1025732.05</v>
      </c>
      <c r="C24" s="48">
        <v>757400.50600000005</v>
      </c>
      <c r="D24" s="48">
        <v>743696.22100000002</v>
      </c>
      <c r="E24" s="13">
        <f t="shared" si="0"/>
        <v>98.190615811392121</v>
      </c>
      <c r="F24" s="79"/>
    </row>
    <row r="25" spans="1:6" s="3" customFormat="1">
      <c r="A25" s="6" t="s">
        <v>1</v>
      </c>
      <c r="B25" s="47">
        <v>22699.713</v>
      </c>
      <c r="C25" s="47">
        <v>15177.955</v>
      </c>
      <c r="D25" s="47">
        <v>14243.370999999999</v>
      </c>
      <c r="E25" s="13">
        <f t="shared" si="0"/>
        <v>93.842490638560989</v>
      </c>
      <c r="F25" s="58"/>
    </row>
    <row r="26" spans="1:6" s="3" customFormat="1">
      <c r="A26" s="6" t="s">
        <v>26</v>
      </c>
      <c r="B26" s="47">
        <v>4944.2240000000002</v>
      </c>
      <c r="C26" s="47">
        <v>3334.326</v>
      </c>
      <c r="D26" s="47">
        <v>3135.596</v>
      </c>
      <c r="E26" s="13">
        <f t="shared" si="0"/>
        <v>94.039874925247261</v>
      </c>
      <c r="F26" s="58"/>
    </row>
    <row r="27" spans="1:6" s="3" customFormat="1">
      <c r="A27" s="6" t="s">
        <v>4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  <c r="F27" s="58"/>
    </row>
    <row r="28" spans="1:6" s="3" customFormat="1">
      <c r="A28" s="6" t="s">
        <v>5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  <c r="F28" s="58"/>
    </row>
    <row r="29" spans="1:6" s="3" customFormat="1">
      <c r="A29" s="6" t="s">
        <v>28</v>
      </c>
      <c r="B29" s="47">
        <v>1301.5</v>
      </c>
      <c r="C29" s="47">
        <v>844.59100000000001</v>
      </c>
      <c r="D29" s="47">
        <v>673.73</v>
      </c>
      <c r="E29" s="13">
        <f t="shared" si="0"/>
        <v>79.769971500998707</v>
      </c>
      <c r="F29" s="58"/>
    </row>
    <row r="30" spans="1:6" s="3" customFormat="1">
      <c r="A30" s="6" t="s">
        <v>13</v>
      </c>
      <c r="B30" s="47">
        <f>SUM(B24)-B25-B26-B27-B28-B29</f>
        <v>996359.44799999997</v>
      </c>
      <c r="C30" s="47">
        <f>SUM(C24)-C25-C26-C27-C28-C29</f>
        <v>737758.49300000013</v>
      </c>
      <c r="D30" s="47">
        <f>SUM(D24)-D25-D26-D27-D28-D29</f>
        <v>725364.18799999997</v>
      </c>
      <c r="E30" s="13">
        <f t="shared" si="0"/>
        <v>98.320005107687706</v>
      </c>
      <c r="F30" s="58"/>
    </row>
    <row r="31" spans="1:6" s="3" customFormat="1">
      <c r="A31" s="6" t="s">
        <v>18</v>
      </c>
      <c r="B31" s="5">
        <f>SUM(B32:B33)</f>
        <v>918243.1</v>
      </c>
      <c r="C31" s="5">
        <f>SUM(C32:C33)</f>
        <v>681097.58799999999</v>
      </c>
      <c r="D31" s="5">
        <f>SUM(D32:D33)</f>
        <v>670747.97699999996</v>
      </c>
      <c r="E31" s="13">
        <f t="shared" si="0"/>
        <v>98.480451086254618</v>
      </c>
      <c r="F31" s="58"/>
    </row>
    <row r="32" spans="1:6" s="3" customFormat="1">
      <c r="A32" s="7" t="s">
        <v>21</v>
      </c>
      <c r="B32" s="5">
        <v>521582.3</v>
      </c>
      <c r="C32" s="5">
        <v>339996.16600000003</v>
      </c>
      <c r="D32" s="47">
        <v>333774.69199999998</v>
      </c>
      <c r="E32" s="13">
        <f t="shared" si="0"/>
        <v>98.17013407145302</v>
      </c>
      <c r="F32" s="58"/>
    </row>
    <row r="33" spans="1:6" s="3" customFormat="1">
      <c r="A33" s="7" t="s">
        <v>19</v>
      </c>
      <c r="B33" s="5">
        <v>396660.8</v>
      </c>
      <c r="C33" s="5">
        <v>341101.42200000002</v>
      </c>
      <c r="D33" s="47">
        <v>336973.28499999997</v>
      </c>
      <c r="E33" s="13">
        <f t="shared" si="0"/>
        <v>98.789762594422712</v>
      </c>
      <c r="F33" s="58"/>
    </row>
    <row r="34" spans="1:6" s="3" customFormat="1">
      <c r="A34" s="23" t="s">
        <v>14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  <c r="F34" s="58"/>
    </row>
    <row r="35" spans="1:6" s="2" customFormat="1" ht="14.25">
      <c r="A35" s="10" t="s">
        <v>7</v>
      </c>
      <c r="B35" s="50">
        <f>B36+B41</f>
        <v>141521.098</v>
      </c>
      <c r="C35" s="50">
        <f>C36+C41</f>
        <v>91788.471000000005</v>
      </c>
      <c r="D35" s="50">
        <f>D36+D41</f>
        <v>79898.967000000004</v>
      </c>
      <c r="E35" s="12">
        <f t="shared" si="0"/>
        <v>87.046843824209688</v>
      </c>
    </row>
    <row r="36" spans="1:6" s="8" customFormat="1">
      <c r="A36" s="23" t="s">
        <v>30</v>
      </c>
      <c r="B36" s="48">
        <v>121860.753</v>
      </c>
      <c r="C36" s="48">
        <v>82398.573000000004</v>
      </c>
      <c r="D36" s="48">
        <v>75187.347999999998</v>
      </c>
      <c r="E36" s="13">
        <f t="shared" si="0"/>
        <v>91.248361788983885</v>
      </c>
    </row>
    <row r="37" spans="1:6" s="3" customFormat="1">
      <c r="A37" s="6" t="s">
        <v>1</v>
      </c>
      <c r="B37" s="47">
        <v>60226.938000000002</v>
      </c>
      <c r="C37" s="47">
        <v>40946.656999999999</v>
      </c>
      <c r="D37" s="47">
        <v>38672.720000000001</v>
      </c>
      <c r="E37" s="13">
        <f t="shared" si="0"/>
        <v>94.446586933824662</v>
      </c>
    </row>
    <row r="38" spans="1:6" s="3" customFormat="1">
      <c r="A38" s="6" t="s">
        <v>26</v>
      </c>
      <c r="B38" s="47">
        <v>13257.925999999999</v>
      </c>
      <c r="C38" s="47">
        <v>9158.6720000000005</v>
      </c>
      <c r="D38" s="47">
        <v>8719.4169999999995</v>
      </c>
      <c r="E38" s="13">
        <f t="shared" si="0"/>
        <v>95.20394441464876</v>
      </c>
    </row>
    <row r="39" spans="1:6" s="3" customFormat="1">
      <c r="A39" s="6" t="s">
        <v>28</v>
      </c>
      <c r="B39" s="47">
        <v>6311.1239999999998</v>
      </c>
      <c r="C39" s="47">
        <v>4026.4409999999998</v>
      </c>
      <c r="D39" s="47">
        <v>3408.6179999999999</v>
      </c>
      <c r="E39" s="13">
        <f t="shared" si="0"/>
        <v>84.655853643453355</v>
      </c>
    </row>
    <row r="40" spans="1:6" s="3" customFormat="1">
      <c r="A40" s="6" t="s">
        <v>13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24386.592999999997</v>
      </c>
      <c r="E40" s="13">
        <f t="shared" si="0"/>
        <v>86.272908188449861</v>
      </c>
    </row>
    <row r="41" spans="1:6" s="3" customFormat="1">
      <c r="A41" s="23" t="s">
        <v>14</v>
      </c>
      <c r="B41" s="48">
        <v>19660.345000000001</v>
      </c>
      <c r="C41" s="48">
        <v>9389.8979999999992</v>
      </c>
      <c r="D41" s="48">
        <f>4694.634+16.985</f>
        <v>4711.6189999999997</v>
      </c>
      <c r="E41" s="13">
        <f t="shared" si="0"/>
        <v>50.177531214929061</v>
      </c>
    </row>
    <row r="42" spans="1:6" s="2" customFormat="1" ht="14.25">
      <c r="A42" s="10" t="s">
        <v>8</v>
      </c>
      <c r="B42" s="50">
        <f>B43+B48</f>
        <v>111593.01300000001</v>
      </c>
      <c r="C42" s="50">
        <f>C43+C48</f>
        <v>80126.413</v>
      </c>
      <c r="D42" s="50">
        <f>D43+D48</f>
        <v>60461.612000000001</v>
      </c>
      <c r="E42" s="12">
        <f t="shared" si="0"/>
        <v>75.457779446585235</v>
      </c>
    </row>
    <row r="43" spans="1:6" s="8" customFormat="1">
      <c r="A43" s="23" t="s">
        <v>30</v>
      </c>
      <c r="B43" s="48">
        <v>75616.3</v>
      </c>
      <c r="C43" s="48">
        <v>54448.277999999998</v>
      </c>
      <c r="D43" s="48">
        <v>49126.968000000001</v>
      </c>
      <c r="E43" s="13">
        <f t="shared" si="0"/>
        <v>90.22685345531039</v>
      </c>
    </row>
    <row r="44" spans="1:6" s="3" customFormat="1">
      <c r="A44" s="6" t="s">
        <v>1</v>
      </c>
      <c r="B44" s="47">
        <v>37158.161999999997</v>
      </c>
      <c r="C44" s="47">
        <v>24804.954000000002</v>
      </c>
      <c r="D44" s="47">
        <v>23805.208999999999</v>
      </c>
      <c r="E44" s="13">
        <f t="shared" si="0"/>
        <v>95.969575271133337</v>
      </c>
    </row>
    <row r="45" spans="1:6" s="3" customFormat="1">
      <c r="A45" s="6" t="s">
        <v>26</v>
      </c>
      <c r="B45" s="47">
        <v>8183.4769999999999</v>
      </c>
      <c r="C45" s="47">
        <v>5463.5</v>
      </c>
      <c r="D45" s="47">
        <v>5217.125</v>
      </c>
      <c r="E45" s="13">
        <f t="shared" si="0"/>
        <v>95.490528049784942</v>
      </c>
    </row>
    <row r="46" spans="1:6" s="3" customFormat="1">
      <c r="A46" s="6" t="s">
        <v>28</v>
      </c>
      <c r="B46" s="47">
        <v>5627.0129999999999</v>
      </c>
      <c r="C46" s="47">
        <v>3388.3270000000002</v>
      </c>
      <c r="D46" s="47">
        <v>2944.931</v>
      </c>
      <c r="E46" s="13">
        <f t="shared" si="0"/>
        <v>86.914013907158306</v>
      </c>
    </row>
    <row r="47" spans="1:6" s="3" customFormat="1">
      <c r="A47" s="6" t="s">
        <v>13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17159.703000000001</v>
      </c>
      <c r="E47" s="13">
        <f t="shared" si="0"/>
        <v>82.532311165473104</v>
      </c>
    </row>
    <row r="48" spans="1:6" s="3" customFormat="1">
      <c r="A48" s="23" t="s">
        <v>14</v>
      </c>
      <c r="B48" s="48">
        <v>35976.713000000003</v>
      </c>
      <c r="C48" s="48">
        <v>25678.134999999998</v>
      </c>
      <c r="D48" s="48">
        <v>11334.644</v>
      </c>
      <c r="E48" s="13">
        <f t="shared" si="0"/>
        <v>44.141227546315186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107598.217</v>
      </c>
      <c r="D49" s="11">
        <f>D50+D55</f>
        <v>87742.805999999997</v>
      </c>
      <c r="E49" s="12">
        <f t="shared" si="0"/>
        <v>81.546710016579553</v>
      </c>
    </row>
    <row r="50" spans="1:7" s="3" customFormat="1">
      <c r="A50" s="23" t="s">
        <v>30</v>
      </c>
      <c r="B50" s="18">
        <v>140053.823</v>
      </c>
      <c r="C50" s="18">
        <v>90535.301999999996</v>
      </c>
      <c r="D50" s="18">
        <v>83414.42</v>
      </c>
      <c r="E50" s="13">
        <f t="shared" si="0"/>
        <v>92.134690178644348</v>
      </c>
    </row>
    <row r="51" spans="1:7" s="3" customFormat="1">
      <c r="A51" s="6" t="s">
        <v>1</v>
      </c>
      <c r="B51" s="5">
        <v>91872.846000000005</v>
      </c>
      <c r="C51" s="5">
        <v>59651.750999999997</v>
      </c>
      <c r="D51" s="5">
        <v>57476.358999999997</v>
      </c>
      <c r="E51" s="13">
        <f t="shared" si="0"/>
        <v>96.353179976225675</v>
      </c>
    </row>
    <row r="52" spans="1:7" s="3" customFormat="1">
      <c r="A52" s="6" t="s">
        <v>26</v>
      </c>
      <c r="B52" s="5">
        <v>20243.143</v>
      </c>
      <c r="C52" s="5">
        <v>13185.195</v>
      </c>
      <c r="D52" s="5">
        <v>12515.607</v>
      </c>
      <c r="E52" s="13">
        <f t="shared" si="0"/>
        <v>94.921667825162999</v>
      </c>
    </row>
    <row r="53" spans="1:7" s="3" customFormat="1">
      <c r="A53" s="6" t="s">
        <v>28</v>
      </c>
      <c r="B53" s="5">
        <v>5139.152</v>
      </c>
      <c r="C53" s="5">
        <v>3099.366</v>
      </c>
      <c r="D53" s="5">
        <v>2706.7820000000002</v>
      </c>
      <c r="E53" s="13">
        <f t="shared" si="0"/>
        <v>87.333409477938389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14598.99</v>
      </c>
      <c r="D54" s="5">
        <f>SUM(D50)-D51-D52-D53</f>
        <v>10715.672000000002</v>
      </c>
      <c r="E54" s="13">
        <f t="shared" si="0"/>
        <v>73.400091376184264</v>
      </c>
    </row>
    <row r="55" spans="1:7" s="3" customFormat="1">
      <c r="A55" s="23" t="s">
        <v>14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  <c r="G55" s="76"/>
    </row>
    <row r="56" spans="1:7" s="58" customFormat="1" ht="14.25" customHeight="1">
      <c r="A56" s="14" t="s">
        <v>9</v>
      </c>
      <c r="B56" s="15">
        <f>B57+B60</f>
        <v>554696.80799999996</v>
      </c>
      <c r="C56" s="15">
        <f>C57+C60</f>
        <v>460725.97400000005</v>
      </c>
      <c r="D56" s="49">
        <f>D57+D60</f>
        <v>191247.97200000001</v>
      </c>
      <c r="E56" s="12">
        <f t="shared" si="0"/>
        <v>41.510134612032964</v>
      </c>
      <c r="G56" s="73"/>
    </row>
    <row r="57" spans="1:7" s="58" customFormat="1" ht="14.25" customHeight="1">
      <c r="A57" s="23" t="s">
        <v>30</v>
      </c>
      <c r="B57" s="18">
        <v>312658.48</v>
      </c>
      <c r="C57" s="18">
        <v>262368.755</v>
      </c>
      <c r="D57" s="18">
        <v>123531.92200000001</v>
      </c>
      <c r="E57" s="13">
        <f t="shared" si="0"/>
        <v>47.083320572985151</v>
      </c>
      <c r="G57" s="74"/>
    </row>
    <row r="58" spans="1:7" s="58" customFormat="1">
      <c r="A58" s="6" t="s">
        <v>28</v>
      </c>
      <c r="B58" s="5">
        <v>25570.02505</v>
      </c>
      <c r="C58" s="5">
        <v>20664.43</v>
      </c>
      <c r="D58" s="5">
        <v>18321.067999999999</v>
      </c>
      <c r="E58" s="13">
        <f t="shared" si="0"/>
        <v>88.659924324067973</v>
      </c>
      <c r="G58" s="75"/>
    </row>
    <row r="59" spans="1:7" s="58" customFormat="1">
      <c r="A59" s="6" t="s">
        <v>13</v>
      </c>
      <c r="B59" s="5">
        <f>SUM(B57)-B58</f>
        <v>287088.45494999998</v>
      </c>
      <c r="C59" s="5">
        <f>SUM(C57)-C58</f>
        <v>241704.32500000001</v>
      </c>
      <c r="D59" s="5">
        <f>SUM(D57)-D58</f>
        <v>105210.85400000001</v>
      </c>
      <c r="E59" s="13">
        <f t="shared" si="0"/>
        <v>43.528742814180092</v>
      </c>
      <c r="G59" s="75"/>
    </row>
    <row r="60" spans="1:7" s="58" customFormat="1">
      <c r="A60" s="23" t="s">
        <v>14</v>
      </c>
      <c r="B60" s="18">
        <v>242038.32800000001</v>
      </c>
      <c r="C60" s="18">
        <v>198357.21900000001</v>
      </c>
      <c r="D60" s="18">
        <v>67716.05</v>
      </c>
      <c r="E60" s="13">
        <f t="shared" si="0"/>
        <v>34.138434860795257</v>
      </c>
      <c r="G60" s="74"/>
    </row>
    <row r="61" spans="1:7" s="58" customFormat="1" ht="17.25" customHeight="1">
      <c r="A61" s="14" t="s">
        <v>35</v>
      </c>
      <c r="B61" s="15">
        <f>SUM(B62)</f>
        <v>224402.86199999999</v>
      </c>
      <c r="C61" s="15">
        <f>SUM(C62)</f>
        <v>159022.609</v>
      </c>
      <c r="D61" s="15">
        <f>SUM(D62)</f>
        <v>37780.504999999997</v>
      </c>
      <c r="E61" s="12">
        <f t="shared" si="0"/>
        <v>23.757945639038031</v>
      </c>
      <c r="G61" s="76"/>
    </row>
    <row r="62" spans="1:7" s="58" customFormat="1">
      <c r="A62" s="23" t="s">
        <v>14</v>
      </c>
      <c r="B62" s="18">
        <v>224402.86199999999</v>
      </c>
      <c r="C62" s="18">
        <v>159022.609</v>
      </c>
      <c r="D62" s="18">
        <f>37578.303+202.202</f>
        <v>37780.504999999997</v>
      </c>
      <c r="E62" s="13">
        <f t="shared" si="0"/>
        <v>23.757945639038031</v>
      </c>
      <c r="G62" s="76"/>
    </row>
    <row r="63" spans="1:7" s="58" customFormat="1" ht="15" customHeight="1">
      <c r="A63" s="16" t="s">
        <v>16</v>
      </c>
      <c r="B63" s="15">
        <f>SUM(B64:B65)</f>
        <v>159914.74599999998</v>
      </c>
      <c r="C63" s="15">
        <f>SUM(C64:C65)</f>
        <v>146587.261</v>
      </c>
      <c r="D63" s="15">
        <f>SUM(D64:D65)</f>
        <v>89511.893000000011</v>
      </c>
      <c r="E63" s="12">
        <f t="shared" si="0"/>
        <v>61.06389626858504</v>
      </c>
      <c r="G63" s="77"/>
    </row>
    <row r="64" spans="1:7" s="58" customFormat="1">
      <c r="A64" s="23" t="s">
        <v>13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  <c r="G64" s="71"/>
    </row>
    <row r="65" spans="1:7" s="58" customFormat="1">
      <c r="A65" s="23" t="s">
        <v>14</v>
      </c>
      <c r="B65" s="18">
        <v>94763.368000000002</v>
      </c>
      <c r="C65" s="18">
        <v>86935.883000000002</v>
      </c>
      <c r="D65" s="18">
        <v>33039.065000000002</v>
      </c>
      <c r="E65" s="13">
        <f t="shared" si="0"/>
        <v>38.003944815284157</v>
      </c>
      <c r="G65" s="71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77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6427.2790000000005</v>
      </c>
      <c r="D68" s="11">
        <f>SUM(D69)+D72</f>
        <v>5615.0120000000006</v>
      </c>
      <c r="E68" s="12">
        <f t="shared" si="0"/>
        <v>87.362194795029126</v>
      </c>
      <c r="G68" s="76"/>
    </row>
    <row r="69" spans="1:7" s="58" customFormat="1">
      <c r="A69" s="23" t="s">
        <v>30</v>
      </c>
      <c r="B69" s="18">
        <v>8564</v>
      </c>
      <c r="C69" s="18">
        <v>6257.2790000000005</v>
      </c>
      <c r="D69" s="18">
        <v>5452.7110000000002</v>
      </c>
      <c r="E69" s="13">
        <f t="shared" si="0"/>
        <v>87.141887072639719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6238.3790000000008</v>
      </c>
      <c r="D71" s="5">
        <f>SUM(D69)-D70</f>
        <v>5446.1080000000002</v>
      </c>
      <c r="E71" s="12">
        <f t="shared" si="1"/>
        <v>87.300050221379607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1789.8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35891.199999999997</v>
      </c>
      <c r="D74" s="11">
        <v>35891.199999999997</v>
      </c>
      <c r="E74" s="12">
        <f t="shared" si="1"/>
        <v>100</v>
      </c>
      <c r="G74" s="78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60013.356</v>
      </c>
      <c r="D75" s="11">
        <f>SUM(D76)+D80</f>
        <v>46448.377</v>
      </c>
      <c r="E75" s="13">
        <f t="shared" si="1"/>
        <v>77.39673315386662</v>
      </c>
    </row>
    <row r="76" spans="1:7" s="2" customFormat="1">
      <c r="A76" s="23" t="s">
        <v>30</v>
      </c>
      <c r="B76" s="18">
        <v>18151.616999999998</v>
      </c>
      <c r="C76" s="18">
        <f>7221.396+3356.57</f>
        <v>10577.966</v>
      </c>
      <c r="D76" s="18">
        <f>2478.204+19.271+122.656+409.209-196.596</f>
        <v>2832.7440000000001</v>
      </c>
      <c r="E76" s="12">
        <f t="shared" si="1"/>
        <v>26.779666336609516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2832.7440000000001</v>
      </c>
      <c r="E79" s="13">
        <f t="shared" ref="E79:E90" si="2">SUM(D79)/C79*100</f>
        <v>197.44517839630473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4177.59+44017.8+1240</f>
        <v>49435.39</v>
      </c>
      <c r="D80" s="18">
        <v>43615.633000000002</v>
      </c>
      <c r="E80" s="13">
        <f t="shared" si="2"/>
        <v>88.227549130289049</v>
      </c>
    </row>
    <row r="81" spans="1:17" s="3" customFormat="1" ht="27">
      <c r="A81" s="19" t="s">
        <v>22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7" s="56" customFormat="1" ht="15.75">
      <c r="A82" s="20" t="s">
        <v>24</v>
      </c>
      <c r="B82" s="51">
        <f>B5+B14+B23+B35+B42+B49+B56+B61+B63+B66+B68+B73+B74+B75+B81</f>
        <v>4235309.6989999991</v>
      </c>
      <c r="C82" s="51">
        <f>C5+C14+C23+C35+C42+C49+C56+C61+C63+C66+C68+C73+C74+C75+C81</f>
        <v>3061238.5460000001</v>
      </c>
      <c r="D82" s="21">
        <f>D5+D14+D23+D35+D42+D49+D56+D61+D63+D66+D68+D73+D74+D75+D81</f>
        <v>2412377.7239999999</v>
      </c>
      <c r="E82" s="52">
        <f t="shared" si="2"/>
        <v>78.803977140303516</v>
      </c>
    </row>
    <row r="83" spans="1:17" s="56" customFormat="1" ht="15.75">
      <c r="A83" s="10" t="s">
        <v>30</v>
      </c>
      <c r="B83" s="21">
        <f>B6+B15+B24+B36+B43+B50+B57+B64+B69+B76+B74</f>
        <v>3356297.0519999997</v>
      </c>
      <c r="C83" s="21">
        <f>C6+C15+C24+C36+C43+C50+C57+C64+C69+C76+C74</f>
        <v>2371179.0040000002</v>
      </c>
      <c r="D83" s="21">
        <f>D6+D15+D24+D36+D43+D50+D57+D64+D69+D76+D74</f>
        <v>2132739.7349999999</v>
      </c>
      <c r="E83" s="52">
        <f t="shared" si="2"/>
        <v>89.94427377276152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586963.56600000011</v>
      </c>
      <c r="D84" s="15">
        <f t="shared" si="3"/>
        <v>553467.679</v>
      </c>
      <c r="E84" s="12">
        <f t="shared" si="2"/>
        <v>94.293361813193002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129838.01300000001</v>
      </c>
      <c r="D85" s="15">
        <f t="shared" si="3"/>
        <v>122919.49100000001</v>
      </c>
      <c r="E85" s="12">
        <f t="shared" si="2"/>
        <v>94.67142030277374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76630.233000000007</v>
      </c>
      <c r="E86" s="12">
        <f t="shared" si="2"/>
        <v>91.897796577440488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2151691.95095</v>
      </c>
      <c r="C87" s="15">
        <f>C83-C84-C85-C86</f>
        <v>1570991.0590000001</v>
      </c>
      <c r="D87" s="15">
        <f>D83-D84-D85-D86</f>
        <v>1379722.3319999999</v>
      </c>
      <c r="E87" s="12">
        <f t="shared" si="2"/>
        <v>87.824963999365437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261637.98900000003</v>
      </c>
      <c r="E88" s="12">
        <f t="shared" si="2"/>
        <v>39.232732402733696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>
      <selection activeCell="D5" sqref="D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300" r:id="rId1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2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3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5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6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7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9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0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1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3"/>
    </customSheetView>
    <customSheetView guid="{D01BA3E2-1B63-4248-8EFD-100CF5589BA7}" showPageBreaks="1">
      <pane xSplit="1" ySplit="4" topLeftCell="B27" activePane="bottomRight" state="frozen"/>
      <selection pane="bottomRight" activeCell="C32" sqref="C32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topLeftCell="A70" workbookViewId="0">
      <selection activeCell="D5" sqref="D5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70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68</v>
      </c>
      <c r="D3" s="85" t="s">
        <v>72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59" t="s">
        <v>36</v>
      </c>
      <c r="B5" s="11">
        <f>B6+B13</f>
        <v>1128955.392</v>
      </c>
      <c r="C5" s="11">
        <f>C6+C13</f>
        <v>757359.473</v>
      </c>
      <c r="D5" s="11">
        <f>D6+D13</f>
        <v>670456.89399999997</v>
      </c>
      <c r="E5" s="12">
        <f>SUM(D5)/C5*100</f>
        <v>88.525583676167997</v>
      </c>
    </row>
    <row r="6" spans="1:5" s="28" customFormat="1">
      <c r="A6" s="60" t="s">
        <v>37</v>
      </c>
      <c r="B6" s="18">
        <v>1028262.137</v>
      </c>
      <c r="C6" s="18">
        <v>679516.00600000005</v>
      </c>
      <c r="D6" s="48">
        <v>632040.84699999995</v>
      </c>
      <c r="E6" s="13">
        <f t="shared" ref="E6:E69" si="0">SUM(D6)/C6*100</f>
        <v>93.013386207123418</v>
      </c>
    </row>
    <row r="7" spans="1:5" s="28" customFormat="1">
      <c r="A7" s="29" t="s">
        <v>38</v>
      </c>
      <c r="B7" s="5">
        <v>670548.90599999996</v>
      </c>
      <c r="C7" s="5">
        <v>446382.24900000001</v>
      </c>
      <c r="D7" s="5">
        <v>419270.02</v>
      </c>
      <c r="E7" s="13">
        <f t="shared" si="0"/>
        <v>93.926230476068952</v>
      </c>
    </row>
    <row r="8" spans="1:5" s="28" customFormat="1">
      <c r="A8" s="29" t="s">
        <v>39</v>
      </c>
      <c r="B8" s="5">
        <v>147520.764</v>
      </c>
      <c r="C8" s="5">
        <v>98696.320000000007</v>
      </c>
      <c r="D8" s="5">
        <v>93331.745999999999</v>
      </c>
      <c r="E8" s="13">
        <f t="shared" si="0"/>
        <v>94.564565325231982</v>
      </c>
    </row>
    <row r="9" spans="1:5" s="28" customFormat="1">
      <c r="A9" s="29" t="s">
        <v>40</v>
      </c>
      <c r="B9" s="5">
        <v>187</v>
      </c>
      <c r="C9" s="5">
        <v>173.43799999999999</v>
      </c>
      <c r="D9" s="5">
        <v>30.468</v>
      </c>
      <c r="E9" s="13">
        <f t="shared" si="0"/>
        <v>17.567084491287954</v>
      </c>
    </row>
    <row r="10" spans="1:5" s="28" customFormat="1">
      <c r="A10" s="29" t="s">
        <v>41</v>
      </c>
      <c r="B10" s="5">
        <v>57191.792000000001</v>
      </c>
      <c r="C10" s="5">
        <v>30078.421999999999</v>
      </c>
      <c r="D10" s="5">
        <v>27019.757000000001</v>
      </c>
      <c r="E10" s="13">
        <f t="shared" si="0"/>
        <v>89.831032359343865</v>
      </c>
    </row>
    <row r="11" spans="1:5" s="28" customFormat="1" ht="30">
      <c r="A11" s="29" t="s">
        <v>42</v>
      </c>
      <c r="B11" s="5">
        <v>83981.187999999995</v>
      </c>
      <c r="C11" s="5">
        <v>51344.311000000002</v>
      </c>
      <c r="D11" s="5">
        <v>48568.500999999997</v>
      </c>
      <c r="E11" s="13">
        <f t="shared" si="0"/>
        <v>94.593734055560702</v>
      </c>
    </row>
    <row r="12" spans="1:5" s="28" customFormat="1">
      <c r="A12" s="29" t="s">
        <v>43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43820.354999999945</v>
      </c>
      <c r="E12" s="54">
        <f t="shared" si="0"/>
        <v>82.928283739454514</v>
      </c>
    </row>
    <row r="13" spans="1:5" s="28" customFormat="1">
      <c r="A13" s="60" t="s">
        <v>44</v>
      </c>
      <c r="B13" s="18">
        <v>100693.255</v>
      </c>
      <c r="C13" s="18">
        <v>77843.467000000004</v>
      </c>
      <c r="D13" s="18">
        <v>38416.046999999999</v>
      </c>
      <c r="E13" s="13">
        <f t="shared" si="0"/>
        <v>49.350380295882758</v>
      </c>
    </row>
    <row r="14" spans="1:5" s="27" customFormat="1" ht="14.25">
      <c r="A14" s="59" t="s">
        <v>45</v>
      </c>
      <c r="B14" s="11">
        <f>B15+B22</f>
        <v>534462.00099999993</v>
      </c>
      <c r="C14" s="11">
        <f>C15+C22</f>
        <v>355635.04800000001</v>
      </c>
      <c r="D14" s="11">
        <f>D15+D22</f>
        <v>340537.81900000002</v>
      </c>
      <c r="E14" s="12">
        <f t="shared" si="0"/>
        <v>95.754853441778891</v>
      </c>
    </row>
    <row r="15" spans="1:5" s="28" customFormat="1">
      <c r="A15" s="60" t="s">
        <v>46</v>
      </c>
      <c r="B15" s="18">
        <f>477284.214+29125.5</f>
        <v>506409.71399999998</v>
      </c>
      <c r="C15" s="18">
        <f>312716.761+19417</f>
        <v>332133.761</v>
      </c>
      <c r="D15" s="18">
        <f>305675.526+19417</f>
        <v>325092.52600000001</v>
      </c>
      <c r="E15" s="13">
        <f t="shared" si="0"/>
        <v>97.88000022075444</v>
      </c>
    </row>
    <row r="16" spans="1:5" s="28" customFormat="1">
      <c r="A16" s="29" t="s">
        <v>38</v>
      </c>
      <c r="B16" s="5"/>
      <c r="C16" s="5"/>
      <c r="D16" s="5"/>
      <c r="E16" s="13"/>
    </row>
    <row r="17" spans="1:5" s="28" customFormat="1">
      <c r="A17" s="29" t="s">
        <v>39</v>
      </c>
      <c r="B17" s="5"/>
      <c r="C17" s="5"/>
      <c r="D17" s="5"/>
      <c r="E17" s="13"/>
    </row>
    <row r="18" spans="1:5" s="28" customFormat="1">
      <c r="A18" s="29" t="s">
        <v>40</v>
      </c>
      <c r="B18" s="5"/>
      <c r="C18" s="5"/>
      <c r="D18" s="5"/>
      <c r="E18" s="13"/>
    </row>
    <row r="19" spans="1:5" s="28" customFormat="1">
      <c r="A19" s="29" t="s">
        <v>41</v>
      </c>
      <c r="B19" s="5"/>
      <c r="C19" s="5"/>
      <c r="D19" s="5"/>
      <c r="E19" s="13"/>
    </row>
    <row r="20" spans="1:5" s="28" customFormat="1" ht="30">
      <c r="A20" s="29" t="s">
        <v>42</v>
      </c>
      <c r="B20" s="5"/>
      <c r="C20" s="5"/>
      <c r="D20" s="5"/>
      <c r="E20" s="13"/>
    </row>
    <row r="21" spans="1:5" s="28" customFormat="1">
      <c r="A21" s="29" t="s">
        <v>43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325092.52600000001</v>
      </c>
      <c r="E21" s="54">
        <f t="shared" si="0"/>
        <v>97.88000022075444</v>
      </c>
    </row>
    <row r="22" spans="1:5" s="28" customFormat="1">
      <c r="A22" s="60" t="s">
        <v>44</v>
      </c>
      <c r="B22" s="18">
        <v>28052.287</v>
      </c>
      <c r="C22" s="18">
        <v>23501.287</v>
      </c>
      <c r="D22" s="18">
        <v>15445.293</v>
      </c>
      <c r="E22" s="13">
        <f t="shared" si="0"/>
        <v>65.721051787504237</v>
      </c>
    </row>
    <row r="23" spans="1:5" s="27" customFormat="1" ht="28.5">
      <c r="A23" s="59" t="s">
        <v>47</v>
      </c>
      <c r="B23" s="11">
        <f>B24+B34</f>
        <v>1030466.0580000001</v>
      </c>
      <c r="C23" s="11">
        <f>C24+C34</f>
        <v>762134.51400000008</v>
      </c>
      <c r="D23" s="11">
        <f>D24+D34</f>
        <v>745304.66700000002</v>
      </c>
      <c r="E23" s="12">
        <f t="shared" si="0"/>
        <v>97.791748478668154</v>
      </c>
    </row>
    <row r="24" spans="1:5" s="28" customFormat="1">
      <c r="A24" s="60" t="s">
        <v>46</v>
      </c>
      <c r="B24" s="48">
        <v>1025732.05</v>
      </c>
      <c r="C24" s="48">
        <v>757400.50600000005</v>
      </c>
      <c r="D24" s="48">
        <v>743696.22100000002</v>
      </c>
      <c r="E24" s="13">
        <f t="shared" si="0"/>
        <v>98.190615811392121</v>
      </c>
    </row>
    <row r="25" spans="1:5" s="28" customFormat="1">
      <c r="A25" s="29" t="s">
        <v>38</v>
      </c>
      <c r="B25" s="47">
        <v>22699.713</v>
      </c>
      <c r="C25" s="47">
        <v>15177.955</v>
      </c>
      <c r="D25" s="47">
        <v>14243.370999999999</v>
      </c>
      <c r="E25" s="13">
        <f t="shared" si="0"/>
        <v>93.842490638560989</v>
      </c>
    </row>
    <row r="26" spans="1:5" s="28" customFormat="1">
      <c r="A26" s="29" t="s">
        <v>39</v>
      </c>
      <c r="B26" s="47">
        <v>4944.2240000000002</v>
      </c>
      <c r="C26" s="47">
        <v>3334.326</v>
      </c>
      <c r="D26" s="47">
        <v>3135.596</v>
      </c>
      <c r="E26" s="13">
        <f t="shared" si="0"/>
        <v>94.039874925247261</v>
      </c>
    </row>
    <row r="27" spans="1:5" s="28" customFormat="1">
      <c r="A27" s="29" t="s">
        <v>40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</row>
    <row r="28" spans="1:5" s="28" customFormat="1">
      <c r="A28" s="29" t="s">
        <v>41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</row>
    <row r="29" spans="1:5" s="28" customFormat="1" ht="30">
      <c r="A29" s="29" t="s">
        <v>42</v>
      </c>
      <c r="B29" s="47">
        <v>1301.5</v>
      </c>
      <c r="C29" s="47">
        <v>844.59100000000001</v>
      </c>
      <c r="D29" s="47">
        <v>673.73</v>
      </c>
      <c r="E29" s="13">
        <f t="shared" si="0"/>
        <v>79.769971500998707</v>
      </c>
    </row>
    <row r="30" spans="1:5" s="28" customFormat="1">
      <c r="A30" s="29" t="s">
        <v>43</v>
      </c>
      <c r="B30" s="47">
        <f>SUM(B24)-B25-B26-B27-B28-B29</f>
        <v>996359.44799999997</v>
      </c>
      <c r="C30" s="47">
        <f>SUM(C24)-C25-C26-C27-C28-C29</f>
        <v>737758.49300000013</v>
      </c>
      <c r="D30" s="47">
        <f>SUM(D24)-D25-D26-D27-D28-D29</f>
        <v>725364.18799999997</v>
      </c>
      <c r="E30" s="13">
        <f t="shared" si="0"/>
        <v>98.320005107687706</v>
      </c>
    </row>
    <row r="31" spans="1:5" s="28" customFormat="1">
      <c r="A31" s="29" t="s">
        <v>48</v>
      </c>
      <c r="B31" s="5">
        <f>SUM(B32:B33)</f>
        <v>918243.1</v>
      </c>
      <c r="C31" s="5">
        <f>SUM(C32:C33)</f>
        <v>681097.58799999999</v>
      </c>
      <c r="D31" s="5">
        <f>SUM(D32:D33)</f>
        <v>670747.97699999996</v>
      </c>
      <c r="E31" s="13">
        <f t="shared" si="0"/>
        <v>98.480451086254618</v>
      </c>
    </row>
    <row r="32" spans="1:5" s="28" customFormat="1" ht="30">
      <c r="A32" s="61" t="s">
        <v>49</v>
      </c>
      <c r="B32" s="5">
        <v>521582.3</v>
      </c>
      <c r="C32" s="5">
        <v>339996.16600000003</v>
      </c>
      <c r="D32" s="47">
        <v>333774.69199999998</v>
      </c>
      <c r="E32" s="13">
        <f t="shared" si="0"/>
        <v>98.17013407145302</v>
      </c>
    </row>
    <row r="33" spans="1:5" s="28" customFormat="1">
      <c r="A33" s="61" t="s">
        <v>50</v>
      </c>
      <c r="B33" s="5">
        <v>396660.8</v>
      </c>
      <c r="C33" s="5">
        <v>341101.42200000002</v>
      </c>
      <c r="D33" s="47">
        <v>336973.28499999997</v>
      </c>
      <c r="E33" s="13">
        <f t="shared" si="0"/>
        <v>98.789762594422712</v>
      </c>
    </row>
    <row r="34" spans="1:5" s="28" customFormat="1">
      <c r="A34" s="60" t="s">
        <v>44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</row>
    <row r="35" spans="1:5" s="27" customFormat="1" ht="14.25">
      <c r="A35" s="59" t="s">
        <v>51</v>
      </c>
      <c r="B35" s="50">
        <f>B36+B41</f>
        <v>141521.098</v>
      </c>
      <c r="C35" s="50">
        <f>C36+C41</f>
        <v>91788.471000000005</v>
      </c>
      <c r="D35" s="50">
        <f>D36+D41</f>
        <v>79898.967000000004</v>
      </c>
      <c r="E35" s="12">
        <f t="shared" si="0"/>
        <v>87.046843824209688</v>
      </c>
    </row>
    <row r="36" spans="1:5" s="28" customFormat="1">
      <c r="A36" s="60" t="s">
        <v>46</v>
      </c>
      <c r="B36" s="48">
        <v>121860.753</v>
      </c>
      <c r="C36" s="48">
        <v>82398.573000000004</v>
      </c>
      <c r="D36" s="48">
        <v>75187.347999999998</v>
      </c>
      <c r="E36" s="13">
        <f t="shared" si="0"/>
        <v>91.248361788983885</v>
      </c>
    </row>
    <row r="37" spans="1:5" s="28" customFormat="1">
      <c r="A37" s="29" t="s">
        <v>38</v>
      </c>
      <c r="B37" s="47">
        <v>60226.938000000002</v>
      </c>
      <c r="C37" s="47">
        <v>40946.656999999999</v>
      </c>
      <c r="D37" s="47">
        <v>38672.720000000001</v>
      </c>
      <c r="E37" s="13">
        <f t="shared" si="0"/>
        <v>94.446586933824662</v>
      </c>
    </row>
    <row r="38" spans="1:5" s="28" customFormat="1">
      <c r="A38" s="29" t="s">
        <v>39</v>
      </c>
      <c r="B38" s="47">
        <v>13257.925999999999</v>
      </c>
      <c r="C38" s="47">
        <v>9158.6720000000005</v>
      </c>
      <c r="D38" s="47">
        <v>8719.4169999999995</v>
      </c>
      <c r="E38" s="13">
        <f t="shared" si="0"/>
        <v>95.20394441464876</v>
      </c>
    </row>
    <row r="39" spans="1:5" s="28" customFormat="1" ht="30">
      <c r="A39" s="29" t="s">
        <v>42</v>
      </c>
      <c r="B39" s="47">
        <v>6311.1239999999998</v>
      </c>
      <c r="C39" s="47">
        <v>4026.4409999999998</v>
      </c>
      <c r="D39" s="47">
        <v>3408.6179999999999</v>
      </c>
      <c r="E39" s="13">
        <f t="shared" si="0"/>
        <v>84.655853643453355</v>
      </c>
    </row>
    <row r="40" spans="1:5" s="28" customFormat="1">
      <c r="A40" s="29" t="s">
        <v>43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24386.592999999997</v>
      </c>
      <c r="E40" s="13">
        <f t="shared" si="0"/>
        <v>86.272908188449861</v>
      </c>
    </row>
    <row r="41" spans="1:5" s="28" customFormat="1">
      <c r="A41" s="60" t="s">
        <v>44</v>
      </c>
      <c r="B41" s="48">
        <v>19660.345000000001</v>
      </c>
      <c r="C41" s="48">
        <v>9389.8979999999992</v>
      </c>
      <c r="D41" s="48">
        <f>4694.634+16.985</f>
        <v>4711.6189999999997</v>
      </c>
      <c r="E41" s="13">
        <f t="shared" si="0"/>
        <v>50.177531214929061</v>
      </c>
    </row>
    <row r="42" spans="1:5" s="27" customFormat="1" ht="14.25">
      <c r="A42" s="59" t="s">
        <v>52</v>
      </c>
      <c r="B42" s="50">
        <f>B43+B48</f>
        <v>111593.01300000001</v>
      </c>
      <c r="C42" s="50">
        <f>C43+C48</f>
        <v>80126.413</v>
      </c>
      <c r="D42" s="50">
        <f>D43+D48</f>
        <v>60461.612000000001</v>
      </c>
      <c r="E42" s="12">
        <f t="shared" si="0"/>
        <v>75.457779446585235</v>
      </c>
    </row>
    <row r="43" spans="1:5" s="28" customFormat="1">
      <c r="A43" s="60" t="s">
        <v>46</v>
      </c>
      <c r="B43" s="48">
        <v>75616.3</v>
      </c>
      <c r="C43" s="48">
        <v>54448.277999999998</v>
      </c>
      <c r="D43" s="48">
        <v>49126.968000000001</v>
      </c>
      <c r="E43" s="13">
        <f t="shared" si="0"/>
        <v>90.22685345531039</v>
      </c>
    </row>
    <row r="44" spans="1:5" s="28" customFormat="1">
      <c r="A44" s="29" t="s">
        <v>38</v>
      </c>
      <c r="B44" s="47">
        <v>37158.161999999997</v>
      </c>
      <c r="C44" s="47">
        <v>24804.954000000002</v>
      </c>
      <c r="D44" s="47">
        <v>23805.208999999999</v>
      </c>
      <c r="E44" s="13">
        <f t="shared" si="0"/>
        <v>95.969575271133337</v>
      </c>
    </row>
    <row r="45" spans="1:5" s="28" customFormat="1">
      <c r="A45" s="29" t="s">
        <v>39</v>
      </c>
      <c r="B45" s="47">
        <v>8183.4769999999999</v>
      </c>
      <c r="C45" s="47">
        <v>5463.5</v>
      </c>
      <c r="D45" s="47">
        <v>5217.125</v>
      </c>
      <c r="E45" s="13">
        <f t="shared" si="0"/>
        <v>95.490528049784942</v>
      </c>
    </row>
    <row r="46" spans="1:5" s="28" customFormat="1" ht="30">
      <c r="A46" s="29" t="s">
        <v>42</v>
      </c>
      <c r="B46" s="47">
        <v>5627.0129999999999</v>
      </c>
      <c r="C46" s="47">
        <v>3388.3270000000002</v>
      </c>
      <c r="D46" s="47">
        <v>2944.931</v>
      </c>
      <c r="E46" s="13">
        <f t="shared" si="0"/>
        <v>86.914013907158306</v>
      </c>
    </row>
    <row r="47" spans="1:5" s="28" customFormat="1">
      <c r="A47" s="29" t="s">
        <v>43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17159.703000000001</v>
      </c>
      <c r="E47" s="13">
        <f t="shared" si="0"/>
        <v>82.532311165473104</v>
      </c>
    </row>
    <row r="48" spans="1:5" s="28" customFormat="1">
      <c r="A48" s="60" t="s">
        <v>44</v>
      </c>
      <c r="B48" s="48">
        <v>35976.713000000003</v>
      </c>
      <c r="C48" s="48">
        <v>25678.134999999998</v>
      </c>
      <c r="D48" s="48">
        <v>11334.644</v>
      </c>
      <c r="E48" s="13">
        <f t="shared" si="0"/>
        <v>44.141227546315186</v>
      </c>
    </row>
    <row r="49" spans="1:5" s="28" customFormat="1" ht="14.25">
      <c r="A49" s="59" t="s">
        <v>53</v>
      </c>
      <c r="B49" s="11">
        <f>B50+B55</f>
        <v>159264.04800000001</v>
      </c>
      <c r="C49" s="11">
        <f>C50+C55</f>
        <v>107598.217</v>
      </c>
      <c r="D49" s="11">
        <f>D50+D55</f>
        <v>87742.805999999997</v>
      </c>
      <c r="E49" s="12">
        <f t="shared" si="0"/>
        <v>81.546710016579553</v>
      </c>
    </row>
    <row r="50" spans="1:5" s="28" customFormat="1">
      <c r="A50" s="60" t="s">
        <v>46</v>
      </c>
      <c r="B50" s="18">
        <v>140053.823</v>
      </c>
      <c r="C50" s="18">
        <v>90535.301999999996</v>
      </c>
      <c r="D50" s="18">
        <v>83414.42</v>
      </c>
      <c r="E50" s="13">
        <f t="shared" si="0"/>
        <v>92.134690178644348</v>
      </c>
    </row>
    <row r="51" spans="1:5" s="28" customFormat="1">
      <c r="A51" s="29" t="s">
        <v>38</v>
      </c>
      <c r="B51" s="5">
        <v>91872.846000000005</v>
      </c>
      <c r="C51" s="5">
        <v>59651.750999999997</v>
      </c>
      <c r="D51" s="5">
        <v>57476.358999999997</v>
      </c>
      <c r="E51" s="13">
        <f t="shared" si="0"/>
        <v>96.353179976225675</v>
      </c>
    </row>
    <row r="52" spans="1:5" s="28" customFormat="1">
      <c r="A52" s="29" t="s">
        <v>39</v>
      </c>
      <c r="B52" s="5">
        <v>20243.143</v>
      </c>
      <c r="C52" s="5">
        <v>13185.195</v>
      </c>
      <c r="D52" s="5">
        <v>12515.607</v>
      </c>
      <c r="E52" s="13">
        <f t="shared" si="0"/>
        <v>94.921667825162999</v>
      </c>
    </row>
    <row r="53" spans="1:5" s="28" customFormat="1" ht="30">
      <c r="A53" s="29" t="s">
        <v>42</v>
      </c>
      <c r="B53" s="5">
        <v>5139.152</v>
      </c>
      <c r="C53" s="5">
        <v>3099.366</v>
      </c>
      <c r="D53" s="5">
        <v>2706.7820000000002</v>
      </c>
      <c r="E53" s="13">
        <f t="shared" si="0"/>
        <v>87.333409477938389</v>
      </c>
    </row>
    <row r="54" spans="1:5" s="28" customFormat="1">
      <c r="A54" s="29" t="s">
        <v>43</v>
      </c>
      <c r="B54" s="5">
        <f>SUM(B50)-B51-B52-B53</f>
        <v>22798.682000000001</v>
      </c>
      <c r="C54" s="5">
        <f>SUM(C50)-C51-C52-C53</f>
        <v>14598.99</v>
      </c>
      <c r="D54" s="5">
        <f>SUM(D50)-D51-D52-D53</f>
        <v>10715.672000000002</v>
      </c>
      <c r="E54" s="13">
        <f t="shared" si="0"/>
        <v>73.400091376184264</v>
      </c>
    </row>
    <row r="55" spans="1:5" s="28" customFormat="1">
      <c r="A55" s="60" t="s">
        <v>44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</row>
    <row r="56" spans="1:5" s="28" customFormat="1" ht="28.5">
      <c r="A56" s="14" t="s">
        <v>54</v>
      </c>
      <c r="B56" s="15">
        <f>B57+B60</f>
        <v>554696.80799999996</v>
      </c>
      <c r="C56" s="15">
        <f>C57+C60</f>
        <v>460725.97400000005</v>
      </c>
      <c r="D56" s="49">
        <f>D57+D60</f>
        <v>191247.97200000001</v>
      </c>
      <c r="E56" s="12">
        <f t="shared" si="0"/>
        <v>41.510134612032964</v>
      </c>
    </row>
    <row r="57" spans="1:5" s="28" customFormat="1">
      <c r="A57" s="60" t="s">
        <v>46</v>
      </c>
      <c r="B57" s="18">
        <v>312658.48</v>
      </c>
      <c r="C57" s="18">
        <v>262368.755</v>
      </c>
      <c r="D57" s="18">
        <v>123531.92200000001</v>
      </c>
      <c r="E57" s="13">
        <f t="shared" si="0"/>
        <v>47.083320572985151</v>
      </c>
    </row>
    <row r="58" spans="1:5" s="28" customFormat="1" ht="30">
      <c r="A58" s="29" t="s">
        <v>42</v>
      </c>
      <c r="B58" s="5">
        <v>25570.02505</v>
      </c>
      <c r="C58" s="5">
        <v>20664.43</v>
      </c>
      <c r="D58" s="5">
        <v>18321.067999999999</v>
      </c>
      <c r="E58" s="13">
        <f t="shared" si="0"/>
        <v>88.659924324067973</v>
      </c>
    </row>
    <row r="59" spans="1:5" s="28" customFormat="1">
      <c r="A59" s="29" t="s">
        <v>43</v>
      </c>
      <c r="B59" s="5">
        <f>SUM(B57)-B58</f>
        <v>287088.45494999998</v>
      </c>
      <c r="C59" s="5">
        <f>SUM(C57)-C58</f>
        <v>241704.32500000001</v>
      </c>
      <c r="D59" s="5">
        <f>SUM(D57)-D58</f>
        <v>105210.85400000001</v>
      </c>
      <c r="E59" s="13">
        <f t="shared" si="0"/>
        <v>43.528742814180092</v>
      </c>
    </row>
    <row r="60" spans="1:5" s="28" customFormat="1">
      <c r="A60" s="60" t="s">
        <v>44</v>
      </c>
      <c r="B60" s="18">
        <v>242038.32800000001</v>
      </c>
      <c r="C60" s="18">
        <v>198357.21900000001</v>
      </c>
      <c r="D60" s="18">
        <v>67716.05</v>
      </c>
      <c r="E60" s="13">
        <f t="shared" si="0"/>
        <v>34.138434860795257</v>
      </c>
    </row>
    <row r="61" spans="1:5" s="28" customFormat="1">
      <c r="A61" s="14" t="s">
        <v>55</v>
      </c>
      <c r="B61" s="15">
        <f>SUM(B62)</f>
        <v>224402.86199999999</v>
      </c>
      <c r="C61" s="15">
        <f>SUM(C62)</f>
        <v>159022.609</v>
      </c>
      <c r="D61" s="15">
        <f>SUM(D62)</f>
        <v>37780.504999999997</v>
      </c>
      <c r="E61" s="12">
        <f t="shared" si="0"/>
        <v>23.757945639038031</v>
      </c>
    </row>
    <row r="62" spans="1:5" s="28" customFormat="1">
      <c r="A62" s="60" t="s">
        <v>44</v>
      </c>
      <c r="B62" s="18">
        <v>224402.86199999999</v>
      </c>
      <c r="C62" s="18">
        <v>159022.609</v>
      </c>
      <c r="D62" s="18">
        <f>37578.303+202.202</f>
        <v>37780.504999999997</v>
      </c>
      <c r="E62" s="13">
        <f t="shared" si="0"/>
        <v>23.757945639038031</v>
      </c>
    </row>
    <row r="63" spans="1:5" s="28" customFormat="1">
      <c r="A63" s="62" t="s">
        <v>56</v>
      </c>
      <c r="B63" s="15">
        <f>SUM(B64:B65)</f>
        <v>159914.74599999998</v>
      </c>
      <c r="C63" s="15">
        <f>SUM(C64:C65)</f>
        <v>146587.261</v>
      </c>
      <c r="D63" s="15">
        <f>SUM(D64:D65)</f>
        <v>89511.893000000011</v>
      </c>
      <c r="E63" s="12">
        <f t="shared" si="0"/>
        <v>61.06389626858504</v>
      </c>
    </row>
    <row r="64" spans="1:5" s="28" customFormat="1">
      <c r="A64" s="60" t="s">
        <v>43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</row>
    <row r="65" spans="1:5" s="28" customFormat="1">
      <c r="A65" s="60" t="s">
        <v>44</v>
      </c>
      <c r="B65" s="18">
        <v>94763.368000000002</v>
      </c>
      <c r="C65" s="18">
        <v>86935.883000000002</v>
      </c>
      <c r="D65" s="18">
        <v>33039.065000000002</v>
      </c>
      <c r="E65" s="13">
        <f t="shared" si="0"/>
        <v>38.003944815284157</v>
      </c>
    </row>
    <row r="66" spans="1:5" s="28" customFormat="1" ht="57">
      <c r="A66" s="63" t="s">
        <v>57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0" t="s">
        <v>44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2" t="s">
        <v>58</v>
      </c>
      <c r="B68" s="11">
        <f>SUM(B69)+B72</f>
        <v>8734</v>
      </c>
      <c r="C68" s="11">
        <f>SUM(C69)+C72</f>
        <v>6427.2790000000005</v>
      </c>
      <c r="D68" s="11">
        <f>SUM(D69)+D72</f>
        <v>5615.0120000000006</v>
      </c>
      <c r="E68" s="12">
        <f t="shared" si="0"/>
        <v>87.362194795029126</v>
      </c>
    </row>
    <row r="69" spans="1:5" s="28" customFormat="1">
      <c r="A69" s="60" t="s">
        <v>46</v>
      </c>
      <c r="B69" s="18">
        <v>8564</v>
      </c>
      <c r="C69" s="18">
        <v>6257.2790000000005</v>
      </c>
      <c r="D69" s="18">
        <v>5452.7110000000002</v>
      </c>
      <c r="E69" s="13">
        <f t="shared" si="0"/>
        <v>87.141887072639719</v>
      </c>
    </row>
    <row r="70" spans="1:5" s="28" customFormat="1" ht="30">
      <c r="A70" s="29" t="s">
        <v>42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</row>
    <row r="71" spans="1:5" s="28" customFormat="1">
      <c r="A71" s="29" t="s">
        <v>43</v>
      </c>
      <c r="B71" s="5">
        <f>SUM(B69)-B70</f>
        <v>8545</v>
      </c>
      <c r="C71" s="5">
        <f>SUM(C69)-C70</f>
        <v>6238.3790000000008</v>
      </c>
      <c r="D71" s="5">
        <f>SUM(D69)-D70</f>
        <v>5446.1080000000002</v>
      </c>
      <c r="E71" s="12">
        <f t="shared" si="1"/>
        <v>87.300050221379607</v>
      </c>
    </row>
    <row r="72" spans="1:5" s="28" customFormat="1">
      <c r="A72" s="60" t="s">
        <v>44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59</v>
      </c>
      <c r="B73" s="11">
        <v>2589.8000000000002</v>
      </c>
      <c r="C73" s="11">
        <v>1789.8</v>
      </c>
      <c r="D73" s="11"/>
      <c r="E73" s="13">
        <f t="shared" si="1"/>
        <v>0</v>
      </c>
    </row>
    <row r="74" spans="1:5" s="28" customFormat="1" ht="14.25">
      <c r="A74" s="62" t="s">
        <v>60</v>
      </c>
      <c r="B74" s="11">
        <v>53836.800000000003</v>
      </c>
      <c r="C74" s="11">
        <v>35891.199999999997</v>
      </c>
      <c r="D74" s="11">
        <v>35891.199999999997</v>
      </c>
      <c r="E74" s="12">
        <f t="shared" si="1"/>
        <v>100</v>
      </c>
    </row>
    <row r="75" spans="1:5" s="27" customFormat="1">
      <c r="A75" s="59" t="s">
        <v>61</v>
      </c>
      <c r="B75" s="11">
        <f>SUM(B76)+B80</f>
        <v>84756.059000000008</v>
      </c>
      <c r="C75" s="11">
        <f>SUM(C76)+C80</f>
        <v>60013.356</v>
      </c>
      <c r="D75" s="11">
        <f>SUM(D76)+D80</f>
        <v>46448.377</v>
      </c>
      <c r="E75" s="13">
        <f t="shared" si="1"/>
        <v>77.39673315386662</v>
      </c>
    </row>
    <row r="76" spans="1:5" s="27" customFormat="1">
      <c r="A76" s="60" t="s">
        <v>46</v>
      </c>
      <c r="B76" s="18">
        <v>18151.616999999998</v>
      </c>
      <c r="C76" s="18">
        <f>7221.396+3356.57</f>
        <v>10577.966</v>
      </c>
      <c r="D76" s="18">
        <f>2478.204+19.271+122.656+409.209-196.596</f>
        <v>2832.7440000000001</v>
      </c>
      <c r="E76" s="12">
        <f t="shared" si="1"/>
        <v>26.779666336609516</v>
      </c>
    </row>
    <row r="77" spans="1:5" s="28" customFormat="1">
      <c r="A77" s="29" t="s">
        <v>38</v>
      </c>
      <c r="B77" s="5"/>
      <c r="C77" s="5"/>
      <c r="D77" s="5"/>
      <c r="E77" s="12"/>
    </row>
    <row r="78" spans="1:5" s="28" customFormat="1">
      <c r="A78" s="29" t="s">
        <v>39</v>
      </c>
      <c r="B78" s="5"/>
      <c r="C78" s="5"/>
      <c r="D78" s="5"/>
      <c r="E78" s="12"/>
    </row>
    <row r="79" spans="1:5" s="28" customFormat="1">
      <c r="A79" s="29" t="s">
        <v>43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2832.7440000000001</v>
      </c>
      <c r="E79" s="13">
        <f t="shared" ref="E79:E90" si="2">SUM(D79)/C79*100</f>
        <v>197.44517839630473</v>
      </c>
    </row>
    <row r="80" spans="1:5" s="28" customFormat="1">
      <c r="A80" s="60" t="s">
        <v>44</v>
      </c>
      <c r="B80" s="18">
        <f>44017.8+3035.586+19551.056</f>
        <v>66604.44200000001</v>
      </c>
      <c r="C80" s="18">
        <f>4177.59+44017.8+1240</f>
        <v>49435.39</v>
      </c>
      <c r="D80" s="18">
        <v>43615.633000000002</v>
      </c>
      <c r="E80" s="13">
        <f t="shared" si="2"/>
        <v>88.227549130289049</v>
      </c>
    </row>
    <row r="81" spans="1:10" s="28" customFormat="1" ht="40.5">
      <c r="A81" s="64" t="s">
        <v>62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0" s="32" customFormat="1" ht="15.75">
      <c r="A82" s="65" t="s">
        <v>63</v>
      </c>
      <c r="B82" s="51">
        <f>B5+B14+B23+B35+B42+B49+B56+B61+B63+B66+B68+B73+B74+B75+B81</f>
        <v>4235309.6989999991</v>
      </c>
      <c r="C82" s="51">
        <f>C5+C14+C23+C35+C42+C49+C56+C61+C63+C66+C68+C73+C74+C75+C81</f>
        <v>3061238.5460000001</v>
      </c>
      <c r="D82" s="21">
        <f>D5+D14+D23+D35+D42+D49+D56+D61+D63+D66+D68+D73+D74+D75+D81</f>
        <v>2412377.7239999999</v>
      </c>
      <c r="E82" s="52">
        <f t="shared" si="2"/>
        <v>78.803977140303516</v>
      </c>
      <c r="F82" s="30"/>
      <c r="G82" s="30"/>
      <c r="H82" s="31"/>
      <c r="I82" s="31"/>
      <c r="J82" s="31"/>
    </row>
    <row r="83" spans="1:10" s="32" customFormat="1" ht="15.75">
      <c r="A83" s="59" t="s">
        <v>46</v>
      </c>
      <c r="B83" s="21">
        <f>B6+B15+B24+B36+B43+B50+B57+B64+B69+B76+B74</f>
        <v>3356297.0519999997</v>
      </c>
      <c r="C83" s="21">
        <f>C6+C15+C24+C36+C43+C50+C57+C64+C69+C76+C74</f>
        <v>2371179.0040000002</v>
      </c>
      <c r="D83" s="21">
        <f>D6+D15+D24+D36+D43+D50+D57+D64+D69+D76+D74</f>
        <v>2132739.7349999999</v>
      </c>
      <c r="E83" s="52">
        <f t="shared" si="2"/>
        <v>89.94427377276152</v>
      </c>
      <c r="F83" s="30"/>
      <c r="G83" s="30"/>
      <c r="H83" s="31"/>
      <c r="I83" s="31"/>
      <c r="J83" s="31"/>
    </row>
    <row r="84" spans="1:10" s="33" customFormat="1">
      <c r="A84" s="66" t="s">
        <v>38</v>
      </c>
      <c r="B84" s="15">
        <f t="shared" ref="B84:D85" si="3">B7+B16+B25+B37+B44+B51+B77</f>
        <v>882506.56499999994</v>
      </c>
      <c r="C84" s="15">
        <f t="shared" si="3"/>
        <v>586963.56600000011</v>
      </c>
      <c r="D84" s="15">
        <f t="shared" si="3"/>
        <v>553467.679</v>
      </c>
      <c r="E84" s="12">
        <f t="shared" si="2"/>
        <v>94.293361813193002</v>
      </c>
    </row>
    <row r="85" spans="1:10">
      <c r="A85" s="66" t="s">
        <v>39</v>
      </c>
      <c r="B85" s="15">
        <f t="shared" si="3"/>
        <v>194149.53400000001</v>
      </c>
      <c r="C85" s="15">
        <f t="shared" si="3"/>
        <v>129838.01300000001</v>
      </c>
      <c r="D85" s="15">
        <f t="shared" si="3"/>
        <v>122919.49100000001</v>
      </c>
      <c r="E85" s="12">
        <f t="shared" si="2"/>
        <v>94.67142030277374</v>
      </c>
    </row>
    <row r="86" spans="1:10">
      <c r="A86" s="66" t="s">
        <v>64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76630.233000000007</v>
      </c>
      <c r="E86" s="12">
        <f t="shared" si="2"/>
        <v>91.897796577440488</v>
      </c>
    </row>
    <row r="87" spans="1:10">
      <c r="A87" s="66" t="s">
        <v>43</v>
      </c>
      <c r="B87" s="15">
        <f>B83-B84-B85-B86</f>
        <v>2151691.95095</v>
      </c>
      <c r="C87" s="15">
        <f>C83-C84-C85-C86</f>
        <v>1570991.0590000001</v>
      </c>
      <c r="D87" s="15">
        <f>D83-D84-D85-D86</f>
        <v>1379722.3319999999</v>
      </c>
      <c r="E87" s="12">
        <f t="shared" si="2"/>
        <v>87.824963999365437</v>
      </c>
    </row>
    <row r="88" spans="1:10">
      <c r="A88" s="59" t="s">
        <v>44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261637.98900000003</v>
      </c>
      <c r="E88" s="12">
        <f t="shared" si="2"/>
        <v>39.232732402733696</v>
      </c>
    </row>
    <row r="89" spans="1:10">
      <c r="A89" s="59" t="s">
        <v>65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</row>
    <row r="90" spans="1:10" ht="28.5">
      <c r="A90" s="59" t="s">
        <v>66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 topLeftCell="A70">
      <selection activeCell="D5" sqref="D5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2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3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5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7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8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0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2017-09-01T11:28:12Z</cp:lastPrinted>
  <dcterms:created xsi:type="dcterms:W3CDTF">2015-04-07T07:35:57Z</dcterms:created>
  <dcterms:modified xsi:type="dcterms:W3CDTF">2017-09-21T05:56:52Z</dcterms:modified>
</cp:coreProperties>
</file>