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'укр'!$A$5:$N$99</definedName>
    <definedName name="Z_04ACB588_E2F7_4C72_90EE_C1D7F57E0343_.wvu.FilterData" localSheetId="1" hidden="1">'рус'!$A$3:$M$90</definedName>
    <definedName name="Z_04ACB588_E2F7_4C72_90EE_C1D7F57E0343_.wvu.FilterData" localSheetId="0" hidden="1">'укр'!$A$5:$N$99</definedName>
    <definedName name="Z_0AB4131A_8BED_4BFC_A370_C1BC1C9D4C7C_.wvu.FilterData" localSheetId="1" hidden="1">'рус'!$A$3:$M$90</definedName>
    <definedName name="Z_0AB4131A_8BED_4BFC_A370_C1BC1C9D4C7C_.wvu.FilterData" localSheetId="0" hidden="1">'укр'!$A$5:$N$90</definedName>
    <definedName name="Z_1046EEE3_1562_4020_8D2B_824F51BD9219_.wvu.FilterData" localSheetId="1" hidden="1">'рус'!$A$3:$M$90</definedName>
    <definedName name="Z_1054A86F_0A27_49A1_9D7E_76FC64889737_.wvu.FilterData" localSheetId="0" hidden="1">'укр'!$A$5:$N$90</definedName>
    <definedName name="Z_1118C1DB_0416_47C1_A822_3E69CF54CCB3_.wvu.FilterData" localSheetId="0" hidden="1">'укр'!$A$5:$N$90</definedName>
    <definedName name="Z_1C966999_B4C5_43B7_926D_365C642CB6F1_.wvu.FilterData" localSheetId="0" hidden="1">'укр'!$A$5:$N$99</definedName>
    <definedName name="Z_231C1CD9_D5BC_43F0_874C_628A321B7F6D_.wvu.FilterData" localSheetId="1" hidden="1">'рус'!$A$3:$M$90</definedName>
    <definedName name="Z_231C1CD9_D5BC_43F0_874C_628A321B7F6D_.wvu.FilterData" localSheetId="0" hidden="1">'укр'!$A$5:$N$99</definedName>
    <definedName name="Z_24240EEA_952B_4B02_AFBB_C5493EA03E7A_.wvu.FilterData" localSheetId="0" hidden="1">'укр'!$A$5:$N$99</definedName>
    <definedName name="Z_27F388CE_0524_43E5_9E25_7EEC8B6CD1B4_.wvu.FilterData" localSheetId="0" hidden="1">'укр'!$A$5:$N$90</definedName>
    <definedName name="Z_3A145DEE_F66F_4ADC_8CE5_38BF43BF697E_.wvu.FilterData" localSheetId="0" hidden="1">'укр'!$A$5:$N$99</definedName>
    <definedName name="Z_3ABA87E8_DFA0_45BE_BA5D_FCDF1374FB92_.wvu.FilterData" localSheetId="0" hidden="1">'укр'!$A$5:$N$99</definedName>
    <definedName name="Z_3DE70603_A759_4A69_B4A6_A5BF364011E4_.wvu.FilterData" localSheetId="0" hidden="1">'укр'!$A$5:$N$90</definedName>
    <definedName name="Z_4260F083_649D_4241_ADC9_F602D674C2A9_.wvu.FilterData" localSheetId="0" hidden="1">'укр'!$A$5:$N$99</definedName>
    <definedName name="Z_49628C96_C195_416C_8FF0_14DD43C23211_.wvu.FilterData" localSheetId="1" hidden="1">'рус'!$A$3:$M$90</definedName>
    <definedName name="Z_49628C96_C195_416C_8FF0_14DD43C23211_.wvu.FilterData" localSheetId="0" hidden="1">'укр'!$A$5:$N$99</definedName>
    <definedName name="Z_4CD494E0_A5E8_4389_B231_32C134BAAFE3_.wvu.FilterData" localSheetId="1" hidden="1">'рус'!$A$3:$M$90</definedName>
    <definedName name="Z_4CD494E0_A5E8_4389_B231_32C134BAAFE3_.wvu.FilterData" localSheetId="0" hidden="1">'укр'!$A$5:$N$90</definedName>
    <definedName name="Z_4F73FC08_4ACE_4F60_8CCD_8CB6CCF71C74_.wvu.FilterData" localSheetId="0" hidden="1">'укр'!$A$5:$N$90</definedName>
    <definedName name="Z_58053810_807D_4B5B_A58D_D2B31B4E7C2D_.wvu.FilterData" localSheetId="0" hidden="1">'укр'!$A$5:$N$99</definedName>
    <definedName name="Z_5BF60E64_9CFF_4192_B734_77E73C07738E_.wvu.FilterData" localSheetId="0" hidden="1">'укр'!$A$5:$N$90</definedName>
    <definedName name="Z_617CC03B_61AA_4EAA_90A8_4FFD22DB74E3_.wvu.FilterData" localSheetId="0" hidden="1">'укр'!$A$5:$N$90</definedName>
    <definedName name="Z_6631C4E3_E3DE_4FDA_8360_88DA555E1CDC_.wvu.FilterData" localSheetId="1" hidden="1">'рус'!$A$3:$M$90</definedName>
    <definedName name="Z_6631C4E3_E3DE_4FDA_8360_88DA555E1CDC_.wvu.FilterData" localSheetId="0" hidden="1">'укр'!$A$5:$N$99</definedName>
    <definedName name="Z_672E82EF_B617_4568_88A0_B0D5C24A9181_.wvu.FilterData" localSheetId="0" hidden="1">'укр'!$A$5:$N$90</definedName>
    <definedName name="Z_6D745CBB_D96C_4096_B121_CE1FF649F302_.wvu.FilterData" localSheetId="0" hidden="1">'укр'!$A$5:$N$99</definedName>
    <definedName name="Z_72A9030B_9E1B_4FF0_81DC_13BA92CF6228_.wvu.FilterData" localSheetId="0" hidden="1">'укр'!$A$5:$N$99</definedName>
    <definedName name="Z_77FC4776_5A4A_492C_991A_5A42D696A663_.wvu.FilterData" localSheetId="0" hidden="1">'укр'!$A$5:$N$99</definedName>
    <definedName name="Z_79E0FD67_78FE_4620_A1A7_B5C455565654_.wvu.FilterData" localSheetId="0" hidden="1">'укр'!$A$5:$N$90</definedName>
    <definedName name="Z_83D0CCFC_E5EE_4571_B75B_A5A7C3C26172_.wvu.FilterData" localSheetId="1" hidden="1">'рус'!$A$3:$M$90</definedName>
    <definedName name="Z_8857BE6F_1159_4631_824E_129574F12620_.wvu.FilterData" localSheetId="0" hidden="1">'укр'!$A$5:$N$99</definedName>
    <definedName name="Z_88C6652C_1959_4D9F_BDAD_4D2FA65820E4_.wvu.FilterData" localSheetId="0" hidden="1">'укр'!$A$5:$N$90</definedName>
    <definedName name="Z_8EE5D67B_4CA5_40A5_A922_CD0FEE1CC0D1_.wvu.FilterData" localSheetId="0" hidden="1">'укр'!$A$5:$N$90</definedName>
    <definedName name="Z_94E5261F_BBF3_44CC_BB96_6EE4FAC48D5E_.wvu.FilterData" localSheetId="1" hidden="1">'рус'!$A$3:$M$90</definedName>
    <definedName name="Z_94E5261F_BBF3_44CC_BB96_6EE4FAC48D5E_.wvu.FilterData" localSheetId="0" hidden="1">'укр'!$A$5:$N$99</definedName>
    <definedName name="Z_94E5261F_BBF3_44CC_BB96_6EE4FAC48D5E_.wvu.PrintTitles" localSheetId="0" hidden="1">'укр'!$3:$4</definedName>
    <definedName name="Z_9E428FD8_4A7F_4695_B619_6CD4A85A7CD9_.wvu.FilterData" localSheetId="0" hidden="1">'укр'!$A$5:$N$90</definedName>
    <definedName name="Z_AAD35164_C16D_4344_AB49_3EDD3EB5143B_.wvu.FilterData" localSheetId="1" hidden="1">'рус'!$A$3:$M$90</definedName>
    <definedName name="Z_AAD35164_C16D_4344_AB49_3EDD3EB5143B_.wvu.FilterData" localSheetId="0" hidden="1">'укр'!$A$5:$N$99</definedName>
    <definedName name="Z_B005A4D0_4D83_4519_8DC2_94F47F9339DB_.wvu.FilterData" localSheetId="0" hidden="1">'укр'!$A$5:$N$99</definedName>
    <definedName name="Z_B6AA2B40_3CC2_41A0_9585_B2CF71A6FBEA_.wvu.FilterData" localSheetId="0" hidden="1">'укр'!$A$5:$N$90</definedName>
    <definedName name="Z_BD696675_756F_4C65_9FBC_AF64F1E4ED1A_.wvu.FilterData" localSheetId="0" hidden="1">'укр'!$A$5:$N$99</definedName>
    <definedName name="Z_BF88407D_B535_4517_A33E_4B66B4BE59F2_.wvu.FilterData" localSheetId="0" hidden="1">'укр'!$A$5:$N$90</definedName>
    <definedName name="Z_C412732E_09B2_4FD4_A85C_B91F17699E15_.wvu.FilterData" localSheetId="0" hidden="1">'укр'!$A$5:$N$90</definedName>
    <definedName name="Z_CCB6C31A_E2C2_467C_B0EF_22068EE5B7E6_.wvu.FilterData" localSheetId="0" hidden="1">'укр'!$A$5:$N$99</definedName>
    <definedName name="Z_D266BC48_5515_4A75_9DB6_3A407AEB8B33_.wvu.FilterData" localSheetId="0" hidden="1">'укр'!$A$5:$N$90</definedName>
    <definedName name="Z_D456CF22_C4A3_47CC_9796_39031F9CB851_.wvu.FilterData" localSheetId="1" hidden="1">'рус'!$A$3:$M$90</definedName>
    <definedName name="Z_D456CF22_C4A3_47CC_9796_39031F9CB851_.wvu.FilterData" localSheetId="0" hidden="1">'укр'!$A$5:$N$99</definedName>
    <definedName name="Z_DD69DD97_1E5C_4687_BB7A_6E54A3A2851D_.wvu.FilterData" localSheetId="0" hidden="1">'укр'!$A$5:$N$90</definedName>
    <definedName name="Z_E9CFA120_5FC1_4ACD_A9F4_51CC159105FA_.wvu.FilterData" localSheetId="0" hidden="1">'укр'!$A$5:$N$99</definedName>
    <definedName name="Z_EDF91F7F_6349_440C_99E3_AA497F3CC267_.wvu.FilterData" localSheetId="1" hidden="1">'рус'!$A$3:$M$90</definedName>
    <definedName name="Z_EDF91F7F_6349_440C_99E3_AA497F3CC267_.wvu.FilterData" localSheetId="0" hidden="1">'укр'!$A$5:$N$99</definedName>
    <definedName name="Z_F0F0F2F2_6B0B_46F3_97EF_06EC5C7DBFC2_.wvu.FilterData" localSheetId="0" hidden="1">'укр'!$A$5:$N$99</definedName>
    <definedName name="Z_F91456B9_4E53_4C5A_B738_AE85B41E256C_.wvu.FilterData" localSheetId="0" hidden="1">'укр'!$A$5:$N$90</definedName>
    <definedName name="Z_F9194F6B_BA54_43F5_8AA8_2451A733CA6A_.wvu.FilterData" localSheetId="1" hidden="1">'рус'!$A$3:$M$90</definedName>
    <definedName name="Z_F9194F6B_BA54_43F5_8AA8_2451A733CA6A_.wvu.FilterData" localSheetId="0" hidden="1">'укр'!$A$5:$N$99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<sst xmlns="http://schemas.openxmlformats.org/spreadsheetml/2006/main" count="190" uniqueCount="81">
  <si>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</si>
  <si>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</si>
  <si>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</si>
  <si>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</si>
  <si>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</si>
  <si>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</si>
  <si>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</si>
  <si>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</si>
  <si>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</si>
  <si>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</si>
  <si>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</si>
  <si>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</si>
  <si>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</si>
  <si>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</si>
  <si>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</si>
  <si>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</si>
  <si>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</si>
  <si>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</si>
  <si>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</si>
  <si>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</si>
  <si>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</si>
  <si>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</si>
  <si>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</si>
  <si>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</si>
  <si>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</si>
  <si>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</si>
  <si>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</si>
  <si>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</si>
  <si>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</si>
  <si>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</si>
  <si>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</si>
  <si>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</si>
  <si>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</si>
  <si>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</si>
  <si>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</si>
  <si>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</si>
  <si>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</si>
  <si>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</si>
  <si>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</si>
  <si>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</si>
  <si>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</si>
  <si>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</si>
  <si>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</si>
  <si>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</si>
  <si>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</si>
  <si>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</si>
  <si>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</si>
  <si>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</si>
  <si>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</si>
  <si>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</si>
  <si>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</si>
  <si>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</si>
  <si>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</si>
  <si>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</si>
  <si>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</si>
  <si>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</si>
  <si>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</si>
  <si>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</si>
  <si>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</si>
  <si>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</si>
  <si>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</si>
  <si>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</si>
  <si>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</si>
  <si>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</si>
  <si>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</si>
  <si>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</si>
  <si>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</si>
  <si>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</si>
  <si>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</si>
  <si>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січень-березень, з урахуванням змін тис. грн.</t>
  </si>
  <si>
    <t xml:space="preserve">План на январь-март с учетом изменений, тыс. грн. </t>
  </si>
  <si>
    <t>з них виділено додатково за рахунок:</t>
  </si>
  <si>
    <t>понадпланових надходжень до міського бюджету м. Миколаєва</t>
  </si>
  <si>
    <t>додаткових обсягів освітньої та медичної субвенції з державного бюджету</t>
  </si>
  <si>
    <t>из них выделено дополнительно за счет:</t>
  </si>
  <si>
    <t>за счет сверхплановых поступлений в городской бюджет г. Николаева</t>
  </si>
  <si>
    <t>дополнительных объемов образовательной и медицинской субвенции из государственного бюджета</t>
  </si>
  <si>
    <t>Щомісячна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</si>
  <si>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</si>
  <si>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березня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</si>
  <si>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марта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</si>
</sst>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H90"/>
    </sheetView>
  </sheetViews>
  <sheetFormatPr defaultColWidth="9.140625" defaultRowHeight="15"/>
  <cols>
    <col min="1" max="1" width="36.140625" style="10" customWidth="1"/>
    <col min="2" max="4" width="18.421875" style="10" customWidth="1"/>
    <col min="5" max="5" width="17.28125" style="53" customWidth="1"/>
    <col min="6" max="6" width="15.8515625" style="53" customWidth="1"/>
    <col min="7" max="7" width="16.421875" style="53" customWidth="1"/>
    <col min="8" max="8" width="14.57421875" style="53" customWidth="1"/>
    <col min="9" max="16384" width="9.140625" style="10" customWidth="1"/>
  </cols>
  <sheetData>
    <row r="1" spans="1:8" s="1" customFormat="1" ht="45" customHeight="1">
      <c r="A1" s="70" t="s">
        <v>77</v>
      </c>
      <c r="B1" s="70"/>
      <c r="C1" s="70"/>
      <c r="D1" s="70"/>
      <c r="E1" s="70"/>
      <c r="F1" s="70"/>
      <c r="G1" s="70"/>
      <c r="H1" s="70"/>
    </row>
    <row r="2" spans="1:8" s="1" customFormat="1" ht="12.75" customHeight="1">
      <c r="A2" s="15"/>
      <c r="B2" s="15"/>
      <c r="C2" s="15"/>
      <c r="D2" s="15"/>
      <c r="E2" s="15"/>
      <c r="F2" s="15"/>
      <c r="G2" s="16"/>
      <c r="H2" s="58"/>
    </row>
    <row r="3" spans="1:8" s="1" customFormat="1" ht="31.5" customHeight="1">
      <c r="A3" s="71"/>
      <c r="B3" s="71" t="s">
        <v>64</v>
      </c>
      <c r="C3" s="73" t="s">
        <v>71</v>
      </c>
      <c r="D3" s="74"/>
      <c r="E3" s="71" t="s">
        <v>69</v>
      </c>
      <c r="F3" s="72" t="s">
        <v>79</v>
      </c>
      <c r="G3" s="71" t="s">
        <v>65</v>
      </c>
      <c r="H3" s="71" t="s">
        <v>15</v>
      </c>
    </row>
    <row r="4" spans="1:8" s="1" customFormat="1" ht="86.25" customHeight="1">
      <c r="A4" s="71"/>
      <c r="B4" s="71"/>
      <c r="C4" s="69" t="s">
        <v>72</v>
      </c>
      <c r="D4" s="69" t="s">
        <v>73</v>
      </c>
      <c r="E4" s="71"/>
      <c r="F4" s="72"/>
      <c r="G4" s="71"/>
      <c r="H4" s="71"/>
    </row>
    <row r="5" spans="1:8" s="2" customFormat="1" ht="16.5" customHeight="1">
      <c r="A5" s="17" t="s">
        <v>3</v>
      </c>
      <c r="B5" s="18">
        <f>B6+B13</f>
        <v>670202.6</v>
      </c>
      <c r="C5" s="18"/>
      <c r="D5" s="18"/>
      <c r="E5" s="18">
        <f>E6+E13</f>
        <v>161497.146</v>
      </c>
      <c r="F5" s="18">
        <f>F6+F13</f>
        <v>158780.163</v>
      </c>
      <c r="G5" s="19">
        <f aca="true" t="shared" si="0" ref="G5:G36">SUM(F5)/B5*100</f>
        <v>23.69136780430276</v>
      </c>
      <c r="H5" s="19">
        <f>SUM(F5)/E5*100</f>
        <v>98.31762785455044</v>
      </c>
    </row>
    <row r="6" spans="1:8" s="14" customFormat="1" ht="16.5" customHeight="1">
      <c r="A6" s="30" t="s">
        <v>32</v>
      </c>
      <c r="B6" s="25">
        <v>670202.6</v>
      </c>
      <c r="C6" s="25"/>
      <c r="D6" s="25"/>
      <c r="E6" s="25">
        <v>161497.146</v>
      </c>
      <c r="F6" s="25">
        <v>158780.163</v>
      </c>
      <c r="G6" s="20">
        <f t="shared" si="0"/>
        <v>23.69136780430276</v>
      </c>
      <c r="H6" s="20">
        <f>SUM(F6)/E6*100</f>
        <v>98.31762785455044</v>
      </c>
    </row>
    <row r="7" spans="1:8" s="3" customFormat="1" ht="14.25" customHeight="1">
      <c r="A7" s="12" t="s">
        <v>1</v>
      </c>
      <c r="B7" s="11">
        <v>393800.859</v>
      </c>
      <c r="C7" s="11"/>
      <c r="D7" s="11"/>
      <c r="E7" s="11">
        <v>89541.899</v>
      </c>
      <c r="F7" s="11">
        <v>89253.313</v>
      </c>
      <c r="G7" s="20">
        <f t="shared" si="0"/>
        <v>22.66458057675288</v>
      </c>
      <c r="H7" s="20">
        <f aca="true" t="shared" si="1" ref="H7:H73">SUM(F7)/E7*100</f>
        <v>99.67770842117162</v>
      </c>
    </row>
    <row r="8" spans="1:8" s="3" customFormat="1" ht="15">
      <c r="A8" s="12" t="s">
        <v>27</v>
      </c>
      <c r="B8" s="11">
        <v>86636.189</v>
      </c>
      <c r="C8" s="11"/>
      <c r="D8" s="11"/>
      <c r="E8" s="11">
        <v>19989.896</v>
      </c>
      <c r="F8" s="11">
        <v>19900.933</v>
      </c>
      <c r="G8" s="20">
        <f t="shared" si="0"/>
        <v>22.97069299758788</v>
      </c>
      <c r="H8" s="20">
        <f t="shared" si="1"/>
        <v>99.55496016587581</v>
      </c>
    </row>
    <row r="9" spans="1:8" s="3" customFormat="1" ht="15">
      <c r="A9" s="12" t="s">
        <v>4</v>
      </c>
      <c r="B9" s="11">
        <v>153.271</v>
      </c>
      <c r="C9" s="11"/>
      <c r="D9" s="11"/>
      <c r="E9" s="11">
        <v>6.907</v>
      </c>
      <c r="F9" s="11">
        <v>4.723</v>
      </c>
      <c r="G9" s="20">
        <f t="shared" si="0"/>
        <v>3.0814700758786726</v>
      </c>
      <c r="H9" s="20"/>
    </row>
    <row r="10" spans="1:8" s="3" customFormat="1" ht="15">
      <c r="A10" s="12" t="s">
        <v>5</v>
      </c>
      <c r="B10" s="11">
        <v>47670.978</v>
      </c>
      <c r="C10" s="11"/>
      <c r="D10" s="11"/>
      <c r="E10" s="11">
        <v>7828.258</v>
      </c>
      <c r="F10" s="11">
        <v>7377.596</v>
      </c>
      <c r="G10" s="20">
        <f t="shared" si="0"/>
        <v>15.476074352827416</v>
      </c>
      <c r="H10" s="20">
        <f t="shared" si="1"/>
        <v>94.24313812855938</v>
      </c>
    </row>
    <row r="11" spans="1:8" s="3" customFormat="1" ht="15">
      <c r="A11" s="12" t="s">
        <v>29</v>
      </c>
      <c r="B11" s="11">
        <v>92734.871</v>
      </c>
      <c r="C11" s="11"/>
      <c r="D11" s="11"/>
      <c r="E11" s="11">
        <v>36465.258</v>
      </c>
      <c r="F11" s="11">
        <v>35178.367</v>
      </c>
      <c r="G11" s="20">
        <f t="shared" si="0"/>
        <v>37.93434618569751</v>
      </c>
      <c r="H11" s="20">
        <f t="shared" si="1"/>
        <v>96.47091212134026</v>
      </c>
    </row>
    <row r="12" spans="1:8" s="3" customFormat="1" ht="15">
      <c r="A12" s="12" t="s">
        <v>13</v>
      </c>
      <c r="B12" s="11">
        <f>SUM(B6)-B7-B8-B9-B10-B11</f>
        <v>49206.43199999996</v>
      </c>
      <c r="C12" s="11"/>
      <c r="D12" s="11"/>
      <c r="E12" s="11">
        <f>SUM(E6)-E7-E8-E9-E10-E11</f>
        <v>7664.928</v>
      </c>
      <c r="F12" s="11">
        <f>SUM(F6)-F7-F8-F9-F10-F11</f>
        <v>7065.231000000007</v>
      </c>
      <c r="G12" s="20">
        <f t="shared" si="0"/>
        <v>14.358348518340069</v>
      </c>
      <c r="H12" s="20">
        <f t="shared" si="1"/>
        <v>92.17609089087343</v>
      </c>
    </row>
    <row r="13" spans="1:8" s="3" customFormat="1" ht="15">
      <c r="A13" s="30" t="s">
        <v>14</v>
      </c>
      <c r="B13" s="25"/>
      <c r="C13" s="25"/>
      <c r="D13" s="25"/>
      <c r="E13" s="25"/>
      <c r="F13" s="25"/>
      <c r="G13" s="20" t="e">
        <f t="shared" si="0"/>
        <v>#DIV/0!</v>
      </c>
      <c r="H13" s="20" t="e">
        <f t="shared" si="1"/>
        <v>#DIV/0!</v>
      </c>
    </row>
    <row r="14" spans="1:8" s="2" customFormat="1" ht="14.25">
      <c r="A14" s="17" t="s">
        <v>6</v>
      </c>
      <c r="B14" s="18">
        <f>B15+B22</f>
        <v>369161.333</v>
      </c>
      <c r="C14" s="18"/>
      <c r="D14" s="18"/>
      <c r="E14" s="18">
        <f>E15+E22</f>
        <v>88791.081</v>
      </c>
      <c r="F14" s="18">
        <f>F15+F22</f>
        <v>83126.333</v>
      </c>
      <c r="G14" s="19">
        <f t="shared" si="0"/>
        <v>22.517616437363984</v>
      </c>
      <c r="H14" s="19">
        <f t="shared" si="1"/>
        <v>93.62013849116218</v>
      </c>
    </row>
    <row r="15" spans="1:8" s="14" customFormat="1" ht="15">
      <c r="A15" s="30" t="s">
        <v>31</v>
      </c>
      <c r="B15" s="25">
        <f>343890.333+25271</f>
        <v>369161.333</v>
      </c>
      <c r="C15" s="25"/>
      <c r="D15" s="25"/>
      <c r="E15" s="25">
        <f>82503.781+6287.3</f>
        <v>88791.081</v>
      </c>
      <c r="F15" s="25">
        <f>76839.033+6287.3</f>
        <v>83126.333</v>
      </c>
      <c r="G15" s="20">
        <f t="shared" si="0"/>
        <v>22.517616437363984</v>
      </c>
      <c r="H15" s="20">
        <f>SUM(F15)/E15*100</f>
        <v>93.62013849116218</v>
      </c>
    </row>
    <row r="16" spans="1:8" s="3" customFormat="1" ht="15">
      <c r="A16" s="12" t="s">
        <v>1</v>
      </c>
      <c r="B16" s="11">
        <v>221602.052</v>
      </c>
      <c r="C16" s="11"/>
      <c r="D16" s="11"/>
      <c r="E16" s="11">
        <v>49507.861</v>
      </c>
      <c r="F16" s="11">
        <f>48086.036+1.724</f>
        <v>48087.76</v>
      </c>
      <c r="G16" s="20">
        <f t="shared" si="0"/>
        <v>21.70005176666866</v>
      </c>
      <c r="H16" s="20">
        <f t="shared" si="1"/>
        <v>97.13156462162647</v>
      </c>
    </row>
    <row r="17" spans="1:8" s="3" customFormat="1" ht="15">
      <c r="A17" s="12" t="s">
        <v>27</v>
      </c>
      <c r="B17" s="11">
        <v>48752.452</v>
      </c>
      <c r="C17" s="11"/>
      <c r="D17" s="11"/>
      <c r="E17" s="11">
        <v>10854.614</v>
      </c>
      <c r="F17" s="11">
        <f>10443.426+0.379</f>
        <v>10443.805</v>
      </c>
      <c r="G17" s="20">
        <f t="shared" si="0"/>
        <v>21.422112266271245</v>
      </c>
      <c r="H17" s="20">
        <f t="shared" si="1"/>
        <v>96.2153513703942</v>
      </c>
    </row>
    <row r="18" spans="1:8" s="3" customFormat="1" ht="15">
      <c r="A18" s="12" t="s">
        <v>4</v>
      </c>
      <c r="B18" s="11">
        <v>15177.439</v>
      </c>
      <c r="C18" s="11"/>
      <c r="D18" s="11"/>
      <c r="E18" s="11">
        <v>2972.494</v>
      </c>
      <c r="F18" s="11">
        <v>2567.518</v>
      </c>
      <c r="G18" s="20">
        <f t="shared" si="0"/>
        <v>16.916674809234944</v>
      </c>
      <c r="H18" s="20">
        <f t="shared" si="1"/>
        <v>86.37588503122294</v>
      </c>
    </row>
    <row r="19" spans="1:8" s="3" customFormat="1" ht="15">
      <c r="A19" s="12" t="s">
        <v>5</v>
      </c>
      <c r="B19" s="11">
        <v>6270.712</v>
      </c>
      <c r="C19" s="11"/>
      <c r="D19" s="11"/>
      <c r="E19" s="11">
        <v>1505.949</v>
      </c>
      <c r="F19" s="11">
        <v>1099.273</v>
      </c>
      <c r="G19" s="20">
        <f t="shared" si="0"/>
        <v>17.530274074140223</v>
      </c>
      <c r="H19" s="20">
        <f t="shared" si="1"/>
        <v>72.99536704098212</v>
      </c>
    </row>
    <row r="20" spans="1:8" s="3" customFormat="1" ht="15">
      <c r="A20" s="12" t="s">
        <v>29</v>
      </c>
      <c r="B20" s="11">
        <v>35747.327</v>
      </c>
      <c r="C20" s="11"/>
      <c r="D20" s="11"/>
      <c r="E20" s="11">
        <v>13897.485</v>
      </c>
      <c r="F20" s="11">
        <v>11761.202</v>
      </c>
      <c r="G20" s="20">
        <f t="shared" si="0"/>
        <v>32.90092710987874</v>
      </c>
      <c r="H20" s="20">
        <f t="shared" si="1"/>
        <v>84.62827626725267</v>
      </c>
    </row>
    <row r="21" spans="1:8" s="3" customFormat="1" ht="15">
      <c r="A21" s="51" t="s">
        <v>13</v>
      </c>
      <c r="B21" s="11">
        <f>SUM(B15)-B16-B17-B18-B19-B20</f>
        <v>41611.351</v>
      </c>
      <c r="C21" s="11"/>
      <c r="D21" s="11"/>
      <c r="E21" s="11">
        <f>SUM(E15)-E16-E17-E18-E19-E20</f>
        <v>10052.678000000007</v>
      </c>
      <c r="F21" s="11">
        <f>SUM(F15)-F16-F17-F18-F19-F20</f>
        <v>9166.774999999996</v>
      </c>
      <c r="G21" s="20">
        <f t="shared" si="0"/>
        <v>22.029505843249346</v>
      </c>
      <c r="H21" s="20">
        <f t="shared" si="1"/>
        <v>91.18739305088643</v>
      </c>
    </row>
    <row r="22" spans="1:8" s="3" customFormat="1" ht="15">
      <c r="A22" s="52" t="s">
        <v>14</v>
      </c>
      <c r="B22" s="25"/>
      <c r="C22" s="25"/>
      <c r="D22" s="25"/>
      <c r="E22" s="25"/>
      <c r="F22" s="25"/>
      <c r="G22" s="20" t="e">
        <f t="shared" si="0"/>
        <v>#DIV/0!</v>
      </c>
      <c r="H22" s="20" t="e">
        <f t="shared" si="1"/>
        <v>#DIV/0!</v>
      </c>
    </row>
    <row r="23" spans="1:8" s="2" customFormat="1" ht="28.5">
      <c r="A23" s="17" t="s">
        <v>26</v>
      </c>
      <c r="B23" s="18">
        <f>B24+B34</f>
        <v>701237.0769999999</v>
      </c>
      <c r="C23" s="18"/>
      <c r="D23" s="18"/>
      <c r="E23" s="18">
        <f>E24+E34</f>
        <v>252571.03</v>
      </c>
      <c r="F23" s="18">
        <f>F24+F34</f>
        <v>199382.562</v>
      </c>
      <c r="G23" s="19">
        <f t="shared" si="0"/>
        <v>28.432974886751467</v>
      </c>
      <c r="H23" s="19">
        <f t="shared" si="1"/>
        <v>78.94118418885967</v>
      </c>
    </row>
    <row r="24" spans="1:8" s="14" customFormat="1" ht="15">
      <c r="A24" s="30" t="s">
        <v>31</v>
      </c>
      <c r="B24" s="25">
        <f>700445.482+791.595</f>
        <v>701237.0769999999</v>
      </c>
      <c r="C24" s="25"/>
      <c r="D24" s="25"/>
      <c r="E24" s="25">
        <v>252571.03</v>
      </c>
      <c r="F24" s="25">
        <v>199382.562</v>
      </c>
      <c r="G24" s="20">
        <f t="shared" si="0"/>
        <v>28.432974886751467</v>
      </c>
      <c r="H24" s="20">
        <f>SUM(F24)/E24*100</f>
        <v>78.94118418885967</v>
      </c>
    </row>
    <row r="25" spans="1:8" s="3" customFormat="1" ht="15">
      <c r="A25" s="12" t="s">
        <v>1</v>
      </c>
      <c r="B25" s="11">
        <f>14660.587+636.762</f>
        <v>15297.349</v>
      </c>
      <c r="C25" s="11"/>
      <c r="D25" s="11"/>
      <c r="E25" s="11">
        <f>3387.206+141.215</f>
        <v>3528.4210000000003</v>
      </c>
      <c r="F25" s="11">
        <v>3377.265</v>
      </c>
      <c r="G25" s="20">
        <f t="shared" si="0"/>
        <v>22.07745276648915</v>
      </c>
      <c r="H25" s="20">
        <f t="shared" si="1"/>
        <v>95.71604408884313</v>
      </c>
    </row>
    <row r="26" spans="1:8" s="3" customFormat="1" ht="15">
      <c r="A26" s="12" t="s">
        <v>27</v>
      </c>
      <c r="B26" s="11">
        <f>3215.852+140.256</f>
        <v>3356.1079999999997</v>
      </c>
      <c r="C26" s="11"/>
      <c r="D26" s="11"/>
      <c r="E26" s="11">
        <f>739.006+31.078</f>
        <v>770.084</v>
      </c>
      <c r="F26" s="11">
        <v>733.654</v>
      </c>
      <c r="G26" s="20">
        <f t="shared" si="0"/>
        <v>21.86026194627825</v>
      </c>
      <c r="H26" s="20">
        <f t="shared" si="1"/>
        <v>95.26934724004136</v>
      </c>
    </row>
    <row r="27" spans="1:8" s="3" customFormat="1" ht="15">
      <c r="A27" s="12" t="s">
        <v>4</v>
      </c>
      <c r="B27" s="11">
        <v>62.57</v>
      </c>
      <c r="C27" s="11"/>
      <c r="D27" s="11"/>
      <c r="E27" s="11">
        <v>5.3</v>
      </c>
      <c r="F27" s="11">
        <v>5.3</v>
      </c>
      <c r="G27" s="20">
        <f t="shared" si="0"/>
        <v>8.470513025411538</v>
      </c>
      <c r="H27" s="20">
        <f t="shared" si="1"/>
        <v>100</v>
      </c>
    </row>
    <row r="28" spans="1:8" s="3" customFormat="1" ht="15">
      <c r="A28" s="12" t="s">
        <v>5</v>
      </c>
      <c r="B28" s="11">
        <v>259.017</v>
      </c>
      <c r="C28" s="11"/>
      <c r="D28" s="11"/>
      <c r="E28" s="11">
        <v>54.139</v>
      </c>
      <c r="F28" s="11">
        <v>54.139</v>
      </c>
      <c r="G28" s="20">
        <f t="shared" si="0"/>
        <v>20.901716875726308</v>
      </c>
      <c r="H28" s="20">
        <f t="shared" si="1"/>
        <v>100</v>
      </c>
    </row>
    <row r="29" spans="1:8" s="3" customFormat="1" ht="15">
      <c r="A29" s="12" t="s">
        <v>29</v>
      </c>
      <c r="B29" s="11">
        <v>1309.543</v>
      </c>
      <c r="C29" s="11"/>
      <c r="D29" s="11"/>
      <c r="E29" s="11">
        <v>617.082</v>
      </c>
      <c r="F29" s="11">
        <v>468.261</v>
      </c>
      <c r="G29" s="20">
        <f t="shared" si="0"/>
        <v>35.75758871606355</v>
      </c>
      <c r="H29" s="20">
        <f t="shared" si="1"/>
        <v>75.88310791758633</v>
      </c>
    </row>
    <row r="30" spans="1:8" s="3" customFormat="1" ht="15">
      <c r="A30" s="12" t="s">
        <v>13</v>
      </c>
      <c r="B30" s="11">
        <f>SUM(B24)-B25-B26-B27-B28-B29</f>
        <v>680952.49</v>
      </c>
      <c r="C30" s="11"/>
      <c r="D30" s="11"/>
      <c r="E30" s="11">
        <f>SUM(E24)-E25-E26-E27-E28-E29</f>
        <v>247596.00400000002</v>
      </c>
      <c r="F30" s="11">
        <f>SUM(F24)-F25-F26-F27-F28-F29</f>
        <v>194743.943</v>
      </c>
      <c r="G30" s="20">
        <f t="shared" si="0"/>
        <v>28.59875628033903</v>
      </c>
      <c r="H30" s="20">
        <f t="shared" si="1"/>
        <v>78.65391195893451</v>
      </c>
    </row>
    <row r="31" spans="1:8" s="3" customFormat="1" ht="15">
      <c r="A31" s="12" t="s">
        <v>18</v>
      </c>
      <c r="B31" s="11">
        <f>SUM(B32:B33)</f>
        <v>662239.8</v>
      </c>
      <c r="C31" s="11"/>
      <c r="D31" s="11"/>
      <c r="E31" s="11">
        <f>SUM(E32:E33)</f>
        <v>244406.878</v>
      </c>
      <c r="F31" s="11">
        <f>SUM(F32:F33)</f>
        <v>180183.148</v>
      </c>
      <c r="G31" s="20">
        <f t="shared" si="0"/>
        <v>27.208142428165743</v>
      </c>
      <c r="H31" s="20">
        <f>SUM(F31)/E31*100</f>
        <v>73.72261757707162</v>
      </c>
    </row>
    <row r="32" spans="1:8" s="3" customFormat="1" ht="30">
      <c r="A32" s="13" t="s">
        <v>22</v>
      </c>
      <c r="B32" s="11">
        <v>424514.7</v>
      </c>
      <c r="C32" s="11"/>
      <c r="D32" s="11"/>
      <c r="E32" s="11">
        <v>101811.032</v>
      </c>
      <c r="F32" s="67">
        <v>101810.961</v>
      </c>
      <c r="G32" s="20">
        <f t="shared" si="0"/>
        <v>23.98290589230479</v>
      </c>
      <c r="H32" s="20">
        <f>SUM(F32)/E32*100</f>
        <v>99.9999302629601</v>
      </c>
    </row>
    <row r="33" spans="1:8" s="3" customFormat="1" ht="15">
      <c r="A33" s="13" t="s">
        <v>19</v>
      </c>
      <c r="B33" s="11">
        <v>237725.1</v>
      </c>
      <c r="C33" s="11"/>
      <c r="D33" s="11"/>
      <c r="E33" s="11">
        <v>142595.846</v>
      </c>
      <c r="F33" s="11">
        <v>78372.187</v>
      </c>
      <c r="G33" s="20">
        <f t="shared" si="0"/>
        <v>32.967569263826164</v>
      </c>
      <c r="H33" s="20">
        <f>SUM(F33)/E33*100</f>
        <v>54.96105896380741</v>
      </c>
    </row>
    <row r="34" spans="1:8" s="3" customFormat="1" ht="15">
      <c r="A34" s="30" t="s">
        <v>14</v>
      </c>
      <c r="B34" s="25">
        <v>0</v>
      </c>
      <c r="C34" s="25"/>
      <c r="D34" s="25"/>
      <c r="E34" s="25">
        <v>0</v>
      </c>
      <c r="F34" s="25">
        <v>0</v>
      </c>
      <c r="G34" s="20" t="e">
        <f t="shared" si="0"/>
        <v>#DIV/0!</v>
      </c>
      <c r="H34" s="20" t="e">
        <f>SUM(F34)/E34*100</f>
        <v>#DIV/0!</v>
      </c>
    </row>
    <row r="35" spans="1:8" s="2" customFormat="1" ht="14.25">
      <c r="A35" s="17" t="s">
        <v>7</v>
      </c>
      <c r="B35" s="18">
        <f>B36+B41</f>
        <v>87280</v>
      </c>
      <c r="C35" s="18"/>
      <c r="D35" s="18"/>
      <c r="E35" s="18">
        <f>E36+E41</f>
        <v>19686.499</v>
      </c>
      <c r="F35" s="18">
        <f>F36+F41</f>
        <v>18781.338</v>
      </c>
      <c r="G35" s="19">
        <f t="shared" si="0"/>
        <v>21.518489917506876</v>
      </c>
      <c r="H35" s="19">
        <f>SUM(F35)/E35*100</f>
        <v>95.40212304889762</v>
      </c>
    </row>
    <row r="36" spans="1:8" s="14" customFormat="1" ht="15">
      <c r="A36" s="30" t="s">
        <v>31</v>
      </c>
      <c r="B36" s="25">
        <v>87280</v>
      </c>
      <c r="C36" s="25"/>
      <c r="D36" s="25"/>
      <c r="E36" s="25">
        <v>19686.499</v>
      </c>
      <c r="F36" s="25">
        <v>18781.338</v>
      </c>
      <c r="G36" s="20">
        <f t="shared" si="0"/>
        <v>21.518489917506876</v>
      </c>
      <c r="H36" s="20">
        <f t="shared" si="1"/>
        <v>95.40212304889762</v>
      </c>
    </row>
    <row r="37" spans="1:8" s="3" customFormat="1" ht="15">
      <c r="A37" s="12" t="s">
        <v>1</v>
      </c>
      <c r="B37" s="11">
        <v>40460.715</v>
      </c>
      <c r="C37" s="11"/>
      <c r="D37" s="11"/>
      <c r="E37" s="11">
        <v>8847.924</v>
      </c>
      <c r="F37" s="11">
        <v>8659.321</v>
      </c>
      <c r="G37" s="20">
        <f aca="true" t="shared" si="2" ref="G37:G68">SUM(F37)/B37*100</f>
        <v>21.401799251446743</v>
      </c>
      <c r="H37" s="20">
        <f>SUM(F37)/E37*100</f>
        <v>97.86839263085893</v>
      </c>
    </row>
    <row r="38" spans="1:8" s="3" customFormat="1" ht="15">
      <c r="A38" s="12" t="s">
        <v>27</v>
      </c>
      <c r="B38" s="11">
        <v>8901.357</v>
      </c>
      <c r="C38" s="11"/>
      <c r="D38" s="11"/>
      <c r="E38" s="11">
        <v>1956.883</v>
      </c>
      <c r="F38" s="11">
        <v>1928.168</v>
      </c>
      <c r="G38" s="20">
        <f t="shared" si="2"/>
        <v>21.661506217535145</v>
      </c>
      <c r="H38" s="20">
        <f t="shared" si="1"/>
        <v>98.53261538886075</v>
      </c>
    </row>
    <row r="39" spans="1:8" s="3" customFormat="1" ht="15">
      <c r="A39" s="12" t="s">
        <v>29</v>
      </c>
      <c r="B39" s="11">
        <v>6464.382</v>
      </c>
      <c r="C39" s="11"/>
      <c r="D39" s="11"/>
      <c r="E39" s="11">
        <v>2785.296</v>
      </c>
      <c r="F39" s="11">
        <v>2276.016</v>
      </c>
      <c r="G39" s="20">
        <f t="shared" si="2"/>
        <v>35.20856286030127</v>
      </c>
      <c r="H39" s="20">
        <f t="shared" si="1"/>
        <v>81.71540834439142</v>
      </c>
    </row>
    <row r="40" spans="1:8" s="3" customFormat="1" ht="15">
      <c r="A40" s="12" t="s">
        <v>13</v>
      </c>
      <c r="B40" s="11">
        <f>SUM(B36)-B37-B38-B39</f>
        <v>31453.546000000002</v>
      </c>
      <c r="C40" s="11"/>
      <c r="D40" s="11"/>
      <c r="E40" s="11">
        <f>SUM(E36)-E37-E38-E39</f>
        <v>6096.395999999999</v>
      </c>
      <c r="F40" s="11">
        <f>SUM(F36)-F37-F38-F39</f>
        <v>5917.8330000000005</v>
      </c>
      <c r="G40" s="20">
        <f t="shared" si="2"/>
        <v>18.814517765341943</v>
      </c>
      <c r="H40" s="20">
        <f t="shared" si="1"/>
        <v>97.07100719835131</v>
      </c>
    </row>
    <row r="41" spans="1:8" s="3" customFormat="1" ht="15">
      <c r="A41" s="30" t="s">
        <v>14</v>
      </c>
      <c r="B41" s="25"/>
      <c r="C41" s="25"/>
      <c r="D41" s="25"/>
      <c r="E41" s="25"/>
      <c r="F41" s="25"/>
      <c r="G41" s="20" t="e">
        <f t="shared" si="2"/>
        <v>#DIV/0!</v>
      </c>
      <c r="H41" s="20" t="e">
        <f t="shared" si="1"/>
        <v>#DIV/0!</v>
      </c>
    </row>
    <row r="42" spans="1:8" s="2" customFormat="1" ht="14.25">
      <c r="A42" s="17" t="s">
        <v>8</v>
      </c>
      <c r="B42" s="18">
        <f>B43+B48</f>
        <v>51900</v>
      </c>
      <c r="C42" s="18"/>
      <c r="D42" s="18"/>
      <c r="E42" s="18">
        <f>E43+E48</f>
        <v>11445.265</v>
      </c>
      <c r="F42" s="18">
        <f>F43+F48</f>
        <v>10513.416</v>
      </c>
      <c r="G42" s="19">
        <f t="shared" si="2"/>
        <v>20.257063583815025</v>
      </c>
      <c r="H42" s="19">
        <f t="shared" si="1"/>
        <v>91.8582138552493</v>
      </c>
    </row>
    <row r="43" spans="1:8" s="14" customFormat="1" ht="15">
      <c r="A43" s="30" t="s">
        <v>31</v>
      </c>
      <c r="B43" s="25">
        <v>51900</v>
      </c>
      <c r="C43" s="25"/>
      <c r="D43" s="25"/>
      <c r="E43" s="25">
        <v>11445.265</v>
      </c>
      <c r="F43" s="25">
        <v>10513.416</v>
      </c>
      <c r="G43" s="20">
        <f t="shared" si="2"/>
        <v>20.257063583815025</v>
      </c>
      <c r="H43" s="20">
        <f t="shared" si="1"/>
        <v>91.8582138552493</v>
      </c>
    </row>
    <row r="44" spans="1:8" s="3" customFormat="1" ht="15">
      <c r="A44" s="12" t="s">
        <v>1</v>
      </c>
      <c r="B44" s="11">
        <v>24685.189</v>
      </c>
      <c r="C44" s="11"/>
      <c r="D44" s="11"/>
      <c r="E44" s="11">
        <v>5399.851</v>
      </c>
      <c r="F44" s="11">
        <v>5385.351</v>
      </c>
      <c r="G44" s="20">
        <f t="shared" si="2"/>
        <v>21.81612220996161</v>
      </c>
      <c r="H44" s="20">
        <f>SUM(F44)/E44*100</f>
        <v>99.73147407215495</v>
      </c>
    </row>
    <row r="45" spans="1:8" s="3" customFormat="1" ht="15">
      <c r="A45" s="12" t="s">
        <v>27</v>
      </c>
      <c r="B45" s="11">
        <v>5430.741</v>
      </c>
      <c r="C45" s="11"/>
      <c r="D45" s="11"/>
      <c r="E45" s="11">
        <v>1198.132</v>
      </c>
      <c r="F45" s="11">
        <v>1189.559</v>
      </c>
      <c r="G45" s="20">
        <f t="shared" si="2"/>
        <v>21.9041747709935</v>
      </c>
      <c r="H45" s="20">
        <f t="shared" si="1"/>
        <v>99.28446949084073</v>
      </c>
    </row>
    <row r="46" spans="1:8" s="3" customFormat="1" ht="15">
      <c r="A46" s="12" t="s">
        <v>29</v>
      </c>
      <c r="B46" s="11">
        <v>4194.121</v>
      </c>
      <c r="C46" s="11"/>
      <c r="D46" s="11"/>
      <c r="E46" s="11">
        <v>1551.836</v>
      </c>
      <c r="F46" s="11">
        <v>1290.043</v>
      </c>
      <c r="G46" s="20">
        <f t="shared" si="2"/>
        <v>30.758363909863352</v>
      </c>
      <c r="H46" s="20">
        <f t="shared" si="1"/>
        <v>83.13011168705971</v>
      </c>
    </row>
    <row r="47" spans="1:8" s="3" customFormat="1" ht="15">
      <c r="A47" s="12" t="s">
        <v>13</v>
      </c>
      <c r="B47" s="11">
        <f>SUM(B43)-B44-B45-B46</f>
        <v>17589.949</v>
      </c>
      <c r="C47" s="11"/>
      <c r="D47" s="11"/>
      <c r="E47" s="11">
        <f>SUM(E43)-E44-E45-E46</f>
        <v>3295.445999999999</v>
      </c>
      <c r="F47" s="11">
        <f>SUM(F43)-F44-F45-F46</f>
        <v>2648.4629999999997</v>
      </c>
      <c r="G47" s="20">
        <f t="shared" si="2"/>
        <v>15.056683791408377</v>
      </c>
      <c r="H47" s="20">
        <f t="shared" si="1"/>
        <v>80.36736150433053</v>
      </c>
    </row>
    <row r="48" spans="1:8" s="3" customFormat="1" ht="15">
      <c r="A48" s="30" t="s">
        <v>14</v>
      </c>
      <c r="B48" s="25"/>
      <c r="C48" s="25"/>
      <c r="D48" s="25"/>
      <c r="E48" s="25"/>
      <c r="F48" s="25"/>
      <c r="G48" s="20" t="e">
        <f t="shared" si="2"/>
        <v>#DIV/0!</v>
      </c>
      <c r="H48" s="20" t="e">
        <f t="shared" si="1"/>
        <v>#DIV/0!</v>
      </c>
    </row>
    <row r="49" spans="1:8" s="3" customFormat="1" ht="14.25">
      <c r="A49" s="17" t="s">
        <v>0</v>
      </c>
      <c r="B49" s="18">
        <f>B50+B55</f>
        <v>81514.2</v>
      </c>
      <c r="C49" s="18"/>
      <c r="D49" s="18"/>
      <c r="E49" s="18">
        <f>E50+E55</f>
        <v>18627.969</v>
      </c>
      <c r="F49" s="18">
        <f>F50+F55</f>
        <v>16940.13</v>
      </c>
      <c r="G49" s="19">
        <f t="shared" si="2"/>
        <v>20.781814702223663</v>
      </c>
      <c r="H49" s="19">
        <f t="shared" si="1"/>
        <v>90.9392215544271</v>
      </c>
    </row>
    <row r="50" spans="1:8" s="3" customFormat="1" ht="15">
      <c r="A50" s="30" t="s">
        <v>31</v>
      </c>
      <c r="B50" s="25">
        <v>81514.2</v>
      </c>
      <c r="C50" s="25"/>
      <c r="D50" s="25"/>
      <c r="E50" s="25">
        <v>18627.969</v>
      </c>
      <c r="F50" s="25">
        <v>16940.13</v>
      </c>
      <c r="G50" s="20">
        <f t="shared" si="2"/>
        <v>20.781814702223663</v>
      </c>
      <c r="H50" s="20">
        <f t="shared" si="1"/>
        <v>90.9392215544271</v>
      </c>
    </row>
    <row r="51" spans="1:8" s="3" customFormat="1" ht="15">
      <c r="A51" s="12" t="s">
        <v>1</v>
      </c>
      <c r="B51" s="11">
        <v>50216.2</v>
      </c>
      <c r="C51" s="11"/>
      <c r="D51" s="11"/>
      <c r="E51" s="11">
        <v>10958.688</v>
      </c>
      <c r="F51" s="11">
        <v>10872.156</v>
      </c>
      <c r="G51" s="20">
        <f t="shared" si="2"/>
        <v>21.650694397425536</v>
      </c>
      <c r="H51" s="20">
        <f>SUM(F51)/E51*100</f>
        <v>99.2103799286922</v>
      </c>
    </row>
    <row r="52" spans="1:8" s="3" customFormat="1" ht="15">
      <c r="A52" s="12" t="s">
        <v>27</v>
      </c>
      <c r="B52" s="11">
        <v>11116.743</v>
      </c>
      <c r="C52" s="11"/>
      <c r="D52" s="11"/>
      <c r="E52" s="11">
        <v>2440.861</v>
      </c>
      <c r="F52" s="11">
        <v>2381.585</v>
      </c>
      <c r="G52" s="20">
        <f t="shared" si="2"/>
        <v>21.423406118140896</v>
      </c>
      <c r="H52" s="20">
        <f t="shared" si="1"/>
        <v>97.57151267524043</v>
      </c>
    </row>
    <row r="53" spans="1:8" s="3" customFormat="1" ht="15">
      <c r="A53" s="12" t="s">
        <v>29</v>
      </c>
      <c r="B53" s="11">
        <v>4798.274</v>
      </c>
      <c r="C53" s="11"/>
      <c r="D53" s="11"/>
      <c r="E53" s="11">
        <v>2146.195</v>
      </c>
      <c r="F53" s="11">
        <v>1778.001</v>
      </c>
      <c r="G53" s="20">
        <f t="shared" si="2"/>
        <v>37.05501186468301</v>
      </c>
      <c r="H53" s="20">
        <f t="shared" si="1"/>
        <v>82.84433613907403</v>
      </c>
    </row>
    <row r="54" spans="1:8" s="3" customFormat="1" ht="15">
      <c r="A54" s="12" t="s">
        <v>13</v>
      </c>
      <c r="B54" s="11">
        <f>SUM(B50)-B51-B52-B53</f>
        <v>15382.982999999997</v>
      </c>
      <c r="C54" s="11"/>
      <c r="D54" s="11"/>
      <c r="E54" s="11">
        <f>SUM(E50)-E51-E52-E53</f>
        <v>3082.225000000001</v>
      </c>
      <c r="F54" s="11">
        <f>SUM(F50)-F51-F52-F53</f>
        <v>1908.3880000000001</v>
      </c>
      <c r="G54" s="20">
        <f t="shared" si="2"/>
        <v>12.405838321475105</v>
      </c>
      <c r="H54" s="20">
        <f t="shared" si="1"/>
        <v>61.91592112840561</v>
      </c>
    </row>
    <row r="55" spans="1:8" s="3" customFormat="1" ht="15">
      <c r="A55" s="30" t="s">
        <v>14</v>
      </c>
      <c r="B55" s="25"/>
      <c r="C55" s="25"/>
      <c r="D55" s="25"/>
      <c r="E55" s="25"/>
      <c r="F55" s="25"/>
      <c r="G55" s="20" t="e">
        <f t="shared" si="2"/>
        <v>#DIV/0!</v>
      </c>
      <c r="H55" s="20" t="e">
        <f t="shared" si="1"/>
        <v>#DIV/0!</v>
      </c>
    </row>
    <row r="56" spans="1:8" s="3" customFormat="1" ht="14.25" customHeight="1">
      <c r="A56" s="21" t="s">
        <v>9</v>
      </c>
      <c r="B56" s="22">
        <f>B57+B60</f>
        <v>192619.877</v>
      </c>
      <c r="C56" s="22"/>
      <c r="D56" s="22"/>
      <c r="E56" s="22">
        <f>E57+E60</f>
        <v>41336.583</v>
      </c>
      <c r="F56" s="22">
        <f>F57+F60</f>
        <v>17744.168</v>
      </c>
      <c r="G56" s="19">
        <f t="shared" si="2"/>
        <v>9.212012942984073</v>
      </c>
      <c r="H56" s="19">
        <f t="shared" si="1"/>
        <v>42.926063820998465</v>
      </c>
    </row>
    <row r="57" spans="1:8" s="3" customFormat="1" ht="14.25" customHeight="1">
      <c r="A57" s="30" t="s">
        <v>31</v>
      </c>
      <c r="B57" s="25">
        <v>187619.877</v>
      </c>
      <c r="C57" s="25"/>
      <c r="D57" s="25"/>
      <c r="E57" s="25">
        <v>36336.583</v>
      </c>
      <c r="F57" s="25">
        <v>17564.309</v>
      </c>
      <c r="G57" s="20">
        <f t="shared" si="2"/>
        <v>9.36164615436775</v>
      </c>
      <c r="H57" s="20">
        <f t="shared" si="1"/>
        <v>48.33781151078516</v>
      </c>
    </row>
    <row r="58" spans="1:8" s="3" customFormat="1" ht="15">
      <c r="A58" s="12" t="s">
        <v>29</v>
      </c>
      <c r="B58" s="11">
        <v>20033.7</v>
      </c>
      <c r="C58" s="11"/>
      <c r="D58" s="11"/>
      <c r="E58" s="11">
        <v>4645.115</v>
      </c>
      <c r="F58" s="11">
        <v>4598.669</v>
      </c>
      <c r="G58" s="20">
        <f t="shared" si="2"/>
        <v>22.95466638713767</v>
      </c>
      <c r="H58" s="20">
        <f>SUM(F58)/E58*100</f>
        <v>99.0001108691604</v>
      </c>
    </row>
    <row r="59" spans="1:8" s="3" customFormat="1" ht="15">
      <c r="A59" s="12" t="s">
        <v>13</v>
      </c>
      <c r="B59" s="11">
        <f>SUM(B57)-B58</f>
        <v>167586.177</v>
      </c>
      <c r="C59" s="11"/>
      <c r="D59" s="11"/>
      <c r="E59" s="11">
        <f>SUM(E57)-E58</f>
        <v>31691.468</v>
      </c>
      <c r="F59" s="11">
        <f>SUM(F57)-F58</f>
        <v>12965.640000000001</v>
      </c>
      <c r="G59" s="20">
        <f t="shared" si="2"/>
        <v>7.7367001456212</v>
      </c>
      <c r="H59" s="20">
        <f t="shared" si="1"/>
        <v>40.912083971622906</v>
      </c>
    </row>
    <row r="60" spans="1:8" s="3" customFormat="1" ht="15">
      <c r="A60" s="30" t="s">
        <v>14</v>
      </c>
      <c r="B60" s="25">
        <f>2465+2535</f>
        <v>5000</v>
      </c>
      <c r="C60" s="25"/>
      <c r="D60" s="25"/>
      <c r="E60" s="25">
        <f>2465+2500+35</f>
        <v>5000</v>
      </c>
      <c r="F60" s="25">
        <v>179.859</v>
      </c>
      <c r="G60" s="20">
        <f t="shared" si="2"/>
        <v>3.5971800000000007</v>
      </c>
      <c r="H60" s="20">
        <f t="shared" si="1"/>
        <v>3.5971800000000007</v>
      </c>
    </row>
    <row r="61" spans="1:8" s="3" customFormat="1" ht="17.25" customHeight="1">
      <c r="A61" s="21" t="s">
        <v>21</v>
      </c>
      <c r="B61" s="22">
        <f>SUM(B62)</f>
        <v>438016.329</v>
      </c>
      <c r="C61" s="22"/>
      <c r="D61" s="22"/>
      <c r="E61" s="22">
        <f>SUM(E62)</f>
        <v>0</v>
      </c>
      <c r="F61" s="22">
        <f>SUM(F62)</f>
        <v>0</v>
      </c>
      <c r="G61" s="20">
        <f t="shared" si="2"/>
        <v>0</v>
      </c>
      <c r="H61" s="20" t="e">
        <f t="shared" si="1"/>
        <v>#DIV/0!</v>
      </c>
    </row>
    <row r="62" spans="1:8" s="3" customFormat="1" ht="15">
      <c r="A62" s="30" t="s">
        <v>14</v>
      </c>
      <c r="B62" s="25">
        <v>438016.329</v>
      </c>
      <c r="C62" s="25"/>
      <c r="D62" s="25"/>
      <c r="E62" s="25"/>
      <c r="F62" s="25"/>
      <c r="G62" s="20">
        <f t="shared" si="2"/>
        <v>0</v>
      </c>
      <c r="H62" s="20" t="e">
        <f t="shared" si="1"/>
        <v>#DIV/0!</v>
      </c>
    </row>
    <row r="63" spans="1:8" s="3" customFormat="1" ht="15" customHeight="1">
      <c r="A63" s="23" t="s">
        <v>16</v>
      </c>
      <c r="B63" s="22">
        <f>SUM(B64:B65)</f>
        <v>62576.117</v>
      </c>
      <c r="C63" s="22"/>
      <c r="D63" s="22"/>
      <c r="E63" s="22">
        <f>SUM(E64:E65)</f>
        <v>8814</v>
      </c>
      <c r="F63" s="22">
        <f>SUM(F64:F65)</f>
        <v>8814</v>
      </c>
      <c r="G63" s="19">
        <f t="shared" si="2"/>
        <v>14.085245973315985</v>
      </c>
      <c r="H63" s="19">
        <f t="shared" si="1"/>
        <v>100</v>
      </c>
    </row>
    <row r="64" spans="1:8" s="3" customFormat="1" ht="15">
      <c r="A64" s="30" t="s">
        <v>13</v>
      </c>
      <c r="B64" s="25">
        <v>62576.117</v>
      </c>
      <c r="C64" s="25"/>
      <c r="D64" s="25"/>
      <c r="E64" s="25">
        <v>8814</v>
      </c>
      <c r="F64" s="25">
        <v>8814</v>
      </c>
      <c r="G64" s="20">
        <f t="shared" si="2"/>
        <v>14.085245973315985</v>
      </c>
      <c r="H64" s="20">
        <f t="shared" si="1"/>
        <v>100</v>
      </c>
    </row>
    <row r="65" spans="1:8" s="3" customFormat="1" ht="15">
      <c r="A65" s="30" t="s">
        <v>14</v>
      </c>
      <c r="B65" s="25"/>
      <c r="C65" s="25"/>
      <c r="D65" s="25"/>
      <c r="E65" s="25"/>
      <c r="F65" s="25"/>
      <c r="G65" s="20" t="e">
        <f t="shared" si="2"/>
        <v>#DIV/0!</v>
      </c>
      <c r="H65" s="20" t="e">
        <f t="shared" si="1"/>
        <v>#DIV/0!</v>
      </c>
    </row>
    <row r="66" spans="1:8" s="3" customFormat="1" ht="60.75" customHeight="1">
      <c r="A66" s="24" t="s">
        <v>20</v>
      </c>
      <c r="B66" s="22">
        <f>SUM(B67:B67)</f>
        <v>0</v>
      </c>
      <c r="C66" s="22"/>
      <c r="D66" s="22"/>
      <c r="E66" s="22">
        <f>SUM(E67:E67)</f>
        <v>0</v>
      </c>
      <c r="F66" s="22">
        <f>SUM(F67:F67)</f>
        <v>0</v>
      </c>
      <c r="G66" s="19" t="e">
        <f t="shared" si="2"/>
        <v>#DIV/0!</v>
      </c>
      <c r="H66" s="19" t="e">
        <f t="shared" si="1"/>
        <v>#DIV/0!</v>
      </c>
    </row>
    <row r="67" spans="1:8" s="3" customFormat="1" ht="15">
      <c r="A67" s="30" t="s">
        <v>14</v>
      </c>
      <c r="B67" s="25"/>
      <c r="C67" s="25"/>
      <c r="D67" s="25"/>
      <c r="E67" s="25"/>
      <c r="F67" s="25"/>
      <c r="G67" s="20" t="e">
        <f t="shared" si="2"/>
        <v>#DIV/0!</v>
      </c>
      <c r="H67" s="20" t="e">
        <f t="shared" si="1"/>
        <v>#DIV/0!</v>
      </c>
    </row>
    <row r="68" spans="1:8" s="3" customFormat="1" ht="42.75">
      <c r="A68" s="23" t="s">
        <v>10</v>
      </c>
      <c r="B68" s="18">
        <f>SUM(B69)+B72</f>
        <v>8770.034</v>
      </c>
      <c r="C68" s="18"/>
      <c r="D68" s="18"/>
      <c r="E68" s="18">
        <f>SUM(E69)+E72</f>
        <v>1275.087</v>
      </c>
      <c r="F68" s="18">
        <f>SUM(F69)+F72</f>
        <v>1176.231</v>
      </c>
      <c r="G68" s="19">
        <f t="shared" si="2"/>
        <v>13.411932040400302</v>
      </c>
      <c r="H68" s="19">
        <f t="shared" si="1"/>
        <v>92.24711725552844</v>
      </c>
    </row>
    <row r="69" spans="1:8" s="3" customFormat="1" ht="15">
      <c r="A69" s="30" t="s">
        <v>31</v>
      </c>
      <c r="B69" s="25">
        <v>8770.034</v>
      </c>
      <c r="C69" s="25"/>
      <c r="D69" s="25"/>
      <c r="E69" s="25">
        <v>1275.087</v>
      </c>
      <c r="F69" s="25">
        <v>1176.231</v>
      </c>
      <c r="G69" s="20">
        <f aca="true" t="shared" si="3" ref="G69:G90">SUM(F69)/B69*100</f>
        <v>13.411932040400302</v>
      </c>
      <c r="H69" s="20">
        <f t="shared" si="1"/>
        <v>92.24711725552844</v>
      </c>
    </row>
    <row r="70" spans="1:8" s="3" customFormat="1" ht="15">
      <c r="A70" s="12" t="s">
        <v>29</v>
      </c>
      <c r="B70" s="11">
        <v>14.956</v>
      </c>
      <c r="C70" s="11"/>
      <c r="D70" s="11"/>
      <c r="E70" s="11">
        <v>11.14</v>
      </c>
      <c r="F70" s="11">
        <v>1.397</v>
      </c>
      <c r="G70" s="20">
        <f t="shared" si="3"/>
        <v>9.340732816261033</v>
      </c>
      <c r="H70" s="20">
        <f t="shared" si="1"/>
        <v>12.540394973070018</v>
      </c>
    </row>
    <row r="71" spans="1:8" s="3" customFormat="1" ht="15">
      <c r="A71" s="12" t="s">
        <v>13</v>
      </c>
      <c r="B71" s="11">
        <f>SUM(B69)-B70</f>
        <v>8755.078</v>
      </c>
      <c r="C71" s="11"/>
      <c r="D71" s="11"/>
      <c r="E71" s="11">
        <f>SUM(E69)-E70</f>
        <v>1263.947</v>
      </c>
      <c r="F71" s="11">
        <f>SUM(F69)-F70</f>
        <v>1174.834</v>
      </c>
      <c r="G71" s="19">
        <f t="shared" si="3"/>
        <v>13.418886730649346</v>
      </c>
      <c r="H71" s="19">
        <f t="shared" si="1"/>
        <v>92.94962526118582</v>
      </c>
    </row>
    <row r="72" spans="1:8" s="3" customFormat="1" ht="15">
      <c r="A72" s="30" t="s">
        <v>14</v>
      </c>
      <c r="B72" s="25"/>
      <c r="C72" s="25"/>
      <c r="D72" s="25"/>
      <c r="E72" s="25"/>
      <c r="F72" s="25"/>
      <c r="G72" s="20" t="e">
        <f t="shared" si="3"/>
        <v>#DIV/0!</v>
      </c>
      <c r="H72" s="20" t="e">
        <f>SUM(F72)/E72*100</f>
        <v>#DIV/0!</v>
      </c>
    </row>
    <row r="73" spans="1:8" s="2" customFormat="1" ht="15">
      <c r="A73" s="23" t="s">
        <v>11</v>
      </c>
      <c r="B73" s="18">
        <v>2500</v>
      </c>
      <c r="C73" s="18"/>
      <c r="D73" s="18"/>
      <c r="E73" s="18">
        <v>150</v>
      </c>
      <c r="F73" s="18"/>
      <c r="G73" s="20">
        <f t="shared" si="3"/>
        <v>0</v>
      </c>
      <c r="H73" s="20">
        <f t="shared" si="1"/>
        <v>0</v>
      </c>
    </row>
    <row r="74" spans="1:8" s="2" customFormat="1" ht="15">
      <c r="A74" s="23" t="s">
        <v>12</v>
      </c>
      <c r="B74" s="18">
        <v>37806.6</v>
      </c>
      <c r="C74" s="18"/>
      <c r="D74" s="18"/>
      <c r="E74" s="18">
        <v>9451.8</v>
      </c>
      <c r="F74" s="18">
        <v>9451.8</v>
      </c>
      <c r="G74" s="20">
        <f t="shared" si="3"/>
        <v>25.000396756121944</v>
      </c>
      <c r="H74" s="20">
        <f aca="true" t="shared" si="4" ref="H74:H90">SUM(F74)/E74*100</f>
        <v>100</v>
      </c>
    </row>
    <row r="75" spans="1:8" s="2" customFormat="1" ht="15">
      <c r="A75" s="17" t="s">
        <v>17</v>
      </c>
      <c r="B75" s="18">
        <f>SUM(B76)+B80</f>
        <v>15932.266</v>
      </c>
      <c r="C75" s="18"/>
      <c r="D75" s="18"/>
      <c r="E75" s="18">
        <f>SUM(E76)+E80</f>
        <v>2753.005</v>
      </c>
      <c r="F75" s="18">
        <f>SUM(F76)+F80</f>
        <v>390.04100000000005</v>
      </c>
      <c r="G75" s="20">
        <f t="shared" si="3"/>
        <v>2.448120060260104</v>
      </c>
      <c r="H75" s="20">
        <f t="shared" si="4"/>
        <v>14.167827519383366</v>
      </c>
    </row>
    <row r="76" spans="1:8" s="2" customFormat="1" ht="15">
      <c r="A76" s="30" t="s">
        <v>31</v>
      </c>
      <c r="B76" s="25">
        <f>11422.266+1000-290</f>
        <v>12132.266</v>
      </c>
      <c r="C76" s="25"/>
      <c r="D76" s="25"/>
      <c r="E76" s="25">
        <f>2287.005+5.2-139.2</f>
        <v>2153.005</v>
      </c>
      <c r="F76" s="25">
        <f>218.769+36+53.875+653.87-572.473</f>
        <v>390.04100000000005</v>
      </c>
      <c r="G76" s="19">
        <f t="shared" si="3"/>
        <v>3.21490643215373</v>
      </c>
      <c r="H76" s="20">
        <f t="shared" si="4"/>
        <v>18.116121420990662</v>
      </c>
    </row>
    <row r="77" spans="1:8" s="3" customFormat="1" ht="15">
      <c r="A77" s="12" t="s">
        <v>1</v>
      </c>
      <c r="B77" s="11"/>
      <c r="C77" s="11"/>
      <c r="D77" s="11"/>
      <c r="E77" s="11"/>
      <c r="F77" s="11"/>
      <c r="G77" s="19" t="e">
        <f t="shared" si="3"/>
        <v>#DIV/0!</v>
      </c>
      <c r="H77" s="19" t="e">
        <f t="shared" si="4"/>
        <v>#DIV/0!</v>
      </c>
    </row>
    <row r="78" spans="1:8" s="3" customFormat="1" ht="15">
      <c r="A78" s="12" t="s">
        <v>27</v>
      </c>
      <c r="B78" s="11"/>
      <c r="C78" s="11"/>
      <c r="D78" s="11"/>
      <c r="E78" s="11"/>
      <c r="F78" s="11"/>
      <c r="G78" s="19" t="e">
        <f t="shared" si="3"/>
        <v>#DIV/0!</v>
      </c>
      <c r="H78" s="19" t="e">
        <f t="shared" si="4"/>
        <v>#DIV/0!</v>
      </c>
    </row>
    <row r="79" spans="1:8" s="3" customFormat="1" ht="15">
      <c r="A79" s="12" t="s">
        <v>13</v>
      </c>
      <c r="B79" s="11">
        <f>SUM(B76)-B77-B78</f>
        <v>12132.266</v>
      </c>
      <c r="C79" s="11"/>
      <c r="D79" s="11"/>
      <c r="E79" s="11">
        <f>SUM(E76)-E77-E78</f>
        <v>2153.005</v>
      </c>
      <c r="F79" s="11">
        <f>SUM(F76)-F77-F78</f>
        <v>390.04100000000005</v>
      </c>
      <c r="G79" s="20">
        <f t="shared" si="3"/>
        <v>3.21490643215373</v>
      </c>
      <c r="H79" s="20">
        <f>SUM(F79)/E79*100</f>
        <v>18.116121420990662</v>
      </c>
    </row>
    <row r="80" spans="1:8" s="3" customFormat="1" ht="15">
      <c r="A80" s="30" t="s">
        <v>14</v>
      </c>
      <c r="B80" s="25">
        <f>500+3300</f>
        <v>3800</v>
      </c>
      <c r="C80" s="25"/>
      <c r="D80" s="25"/>
      <c r="E80" s="25">
        <f>100+500</f>
        <v>600</v>
      </c>
      <c r="F80" s="25"/>
      <c r="G80" s="20">
        <f t="shared" si="3"/>
        <v>0</v>
      </c>
      <c r="H80" s="20">
        <f t="shared" si="4"/>
        <v>0</v>
      </c>
    </row>
    <row r="81" spans="1:8" s="3" customFormat="1" ht="40.5">
      <c r="A81" s="26" t="s">
        <v>23</v>
      </c>
      <c r="B81" s="18">
        <f>15000+775.5</f>
        <v>15775.5</v>
      </c>
      <c r="C81" s="18"/>
      <c r="D81" s="18"/>
      <c r="E81" s="18">
        <f>7000+19</f>
        <v>7019</v>
      </c>
      <c r="F81" s="18">
        <f>4000+3000</f>
        <v>7000</v>
      </c>
      <c r="G81" s="20">
        <f t="shared" si="3"/>
        <v>44.372603087065386</v>
      </c>
      <c r="H81" s="20">
        <f t="shared" si="4"/>
        <v>99.72930616896993</v>
      </c>
    </row>
    <row r="82" spans="1:14" s="9" customFormat="1" ht="15.75">
      <c r="A82" s="27" t="s">
        <v>25</v>
      </c>
      <c r="B82" s="28">
        <f>B5+B14+B23+B35+B42+B49+B56+B61+B63+B66+B68+B73+B74+B75+B81</f>
        <v>2735291.9329999997</v>
      </c>
      <c r="C82" s="28"/>
      <c r="D82" s="28"/>
      <c r="E82" s="28">
        <f>E5+E14+E23+E35+E42+E49+E56+E61+E63+E66+E68+E73+E74+E75+E81</f>
        <v>623418.4650000001</v>
      </c>
      <c r="F82" s="28">
        <f>F5+F14+F23+F35+F42+F49+F56+F61+F63+F66+F68+F73+F74+F75+F81</f>
        <v>532100.182</v>
      </c>
      <c r="G82" s="20">
        <f t="shared" si="3"/>
        <v>19.453140470326538</v>
      </c>
      <c r="H82" s="20">
        <f t="shared" si="4"/>
        <v>85.35200862233042</v>
      </c>
      <c r="I82" s="5"/>
      <c r="J82" s="6"/>
      <c r="K82" s="5"/>
      <c r="L82" s="7"/>
      <c r="M82" s="8"/>
      <c r="N82" s="8"/>
    </row>
    <row r="83" spans="1:14" s="9" customFormat="1" ht="15.75">
      <c r="A83" s="17" t="s">
        <v>31</v>
      </c>
      <c r="B83" s="28">
        <f>B6+B15+B24+B36+B43+B50+B57+B64+B69+B76+B74</f>
        <v>2270200.104</v>
      </c>
      <c r="C83" s="28"/>
      <c r="D83" s="28"/>
      <c r="E83" s="28">
        <f>E6+E15+E24+E36+E43+E50+E57+E64+E69+E76+E74</f>
        <v>610649.4650000001</v>
      </c>
      <c r="F83" s="28">
        <f>F6+F15+F24+F36+F43+F50+F57+F64+F69+F76+F74</f>
        <v>524920.3230000001</v>
      </c>
      <c r="G83" s="20">
        <f t="shared" si="3"/>
        <v>23.122205045938987</v>
      </c>
      <c r="H83" s="20">
        <f t="shared" si="4"/>
        <v>85.96098958344294</v>
      </c>
      <c r="I83" s="5"/>
      <c r="J83" s="6"/>
      <c r="K83" s="5"/>
      <c r="L83" s="7"/>
      <c r="M83" s="8"/>
      <c r="N83" s="8"/>
    </row>
    <row r="84" spans="1:8" s="4" customFormat="1" ht="15">
      <c r="A84" s="29" t="s">
        <v>1</v>
      </c>
      <c r="B84" s="22">
        <f aca="true" t="shared" si="5" ref="B84:F85">B7+B16+B25+B37+B44+B51+B77</f>
        <v>746062.364</v>
      </c>
      <c r="C84" s="22"/>
      <c r="D84" s="22"/>
      <c r="E84" s="22">
        <f t="shared" si="5"/>
        <v>167784.644</v>
      </c>
      <c r="F84" s="22">
        <f t="shared" si="5"/>
        <v>165635.166</v>
      </c>
      <c r="G84" s="19">
        <f t="shared" si="3"/>
        <v>22.201249385098322</v>
      </c>
      <c r="H84" s="19">
        <f t="shared" si="4"/>
        <v>98.7189066002965</v>
      </c>
    </row>
    <row r="85" spans="1:8" ht="15">
      <c r="A85" s="29" t="s">
        <v>28</v>
      </c>
      <c r="B85" s="22">
        <f t="shared" si="5"/>
        <v>164193.59</v>
      </c>
      <c r="C85" s="22"/>
      <c r="D85" s="22"/>
      <c r="E85" s="22">
        <f t="shared" si="5"/>
        <v>37210.469999999994</v>
      </c>
      <c r="F85" s="22">
        <f t="shared" si="5"/>
        <v>36577.704</v>
      </c>
      <c r="G85" s="19">
        <f t="shared" si="3"/>
        <v>22.277181466097424</v>
      </c>
      <c r="H85" s="19">
        <f t="shared" si="4"/>
        <v>98.29949473898073</v>
      </c>
    </row>
    <row r="86" spans="1:8" ht="15">
      <c r="A86" s="29" t="s">
        <v>2</v>
      </c>
      <c r="B86" s="22">
        <f>B70+B11+B20+B29+B39+B46+B53+B58</f>
        <v>165297.17400000006</v>
      </c>
      <c r="C86" s="22"/>
      <c r="D86" s="22"/>
      <c r="E86" s="22">
        <f>E70+E11+E20+E29+E39+E46+E53+E58</f>
        <v>62119.40700000001</v>
      </c>
      <c r="F86" s="22">
        <f>F70+F11+F20+F29+F39+F46+F53+F58</f>
        <v>57351.95599999999</v>
      </c>
      <c r="G86" s="19">
        <f t="shared" si="3"/>
        <v>34.696271334923104</v>
      </c>
      <c r="H86" s="19">
        <f>SUM(F86)/E86*100</f>
        <v>92.32534367238885</v>
      </c>
    </row>
    <row r="87" spans="1:8" ht="15">
      <c r="A87" s="29" t="s">
        <v>13</v>
      </c>
      <c r="B87" s="22">
        <f>B83-B84-B85-B86</f>
        <v>1194646.9759999996</v>
      </c>
      <c r="C87" s="22"/>
      <c r="D87" s="22"/>
      <c r="E87" s="22">
        <f>E83-E84-E85-E86</f>
        <v>343534.94400000013</v>
      </c>
      <c r="F87" s="22">
        <f>F83-F84-F85-F86</f>
        <v>265355.4970000001</v>
      </c>
      <c r="G87" s="19">
        <f t="shared" si="3"/>
        <v>22.2120427482671</v>
      </c>
      <c r="H87" s="19">
        <f t="shared" si="4"/>
        <v>77.2426507505449</v>
      </c>
    </row>
    <row r="88" spans="1:8" ht="20.25" customHeight="1">
      <c r="A88" s="17" t="s">
        <v>14</v>
      </c>
      <c r="B88" s="18">
        <f>B13+B22+B41+B34+B55+B60+B62+B65+B67+B72+B80+B48</f>
        <v>446816.329</v>
      </c>
      <c r="C88" s="18"/>
      <c r="D88" s="18"/>
      <c r="E88" s="18">
        <f>E13+E22+E41+E34+E55+E60+E62+E65+E67+E72+E80+E48</f>
        <v>5600</v>
      </c>
      <c r="F88" s="18">
        <f>F13+F22+F41+F34+F55+F60+F62+F65+F67+F72+F80+F48</f>
        <v>179.859</v>
      </c>
      <c r="G88" s="19">
        <f t="shared" si="3"/>
        <v>0.04025345277835627</v>
      </c>
      <c r="H88" s="19">
        <f t="shared" si="4"/>
        <v>3.2117678571428576</v>
      </c>
    </row>
    <row r="89" spans="1:8" ht="15">
      <c r="A89" s="17" t="s">
        <v>24</v>
      </c>
      <c r="B89" s="18">
        <f>SUM(B81)</f>
        <v>15775.5</v>
      </c>
      <c r="C89" s="18"/>
      <c r="D89" s="18"/>
      <c r="E89" s="18">
        <f>SUM(E81)</f>
        <v>7019</v>
      </c>
      <c r="F89" s="18">
        <f>SUM(F81)</f>
        <v>7000</v>
      </c>
      <c r="G89" s="19">
        <f t="shared" si="3"/>
        <v>44.372603087065386</v>
      </c>
      <c r="H89" s="19">
        <f t="shared" si="4"/>
        <v>99.72930616896993</v>
      </c>
    </row>
    <row r="90" spans="1:8" ht="15">
      <c r="A90" s="17" t="s">
        <v>30</v>
      </c>
      <c r="B90" s="18">
        <f>SUM(B73)</f>
        <v>2500</v>
      </c>
      <c r="C90" s="18"/>
      <c r="D90" s="18"/>
      <c r="E90" s="18">
        <f>SUM(E73)</f>
        <v>150</v>
      </c>
      <c r="F90" s="18"/>
      <c r="G90" s="19">
        <f t="shared" si="3"/>
        <v>0</v>
      </c>
      <c r="H90" s="19">
        <f t="shared" si="4"/>
        <v>0</v>
      </c>
    </row>
    <row r="91" spans="7:9" ht="15">
      <c r="G91" s="63"/>
      <c r="H91" s="63"/>
      <c r="I91" s="64"/>
    </row>
    <row r="92" spans="5:9" ht="15">
      <c r="E92" s="54"/>
      <c r="F92" s="59"/>
      <c r="G92" s="63"/>
      <c r="H92" s="63"/>
      <c r="I92" s="64"/>
    </row>
    <row r="93" spans="5:9" ht="15">
      <c r="E93" s="55"/>
      <c r="F93" s="57"/>
      <c r="G93" s="63"/>
      <c r="H93" s="63"/>
      <c r="I93" s="64"/>
    </row>
    <row r="94" spans="5:9" ht="15">
      <c r="E94" s="60"/>
      <c r="F94" s="61"/>
      <c r="G94" s="65"/>
      <c r="H94" s="66"/>
      <c r="I94" s="64"/>
    </row>
    <row r="95" spans="5:7" ht="15">
      <c r="E95" s="62"/>
      <c r="F95" s="62"/>
      <c r="G95" s="55"/>
    </row>
    <row r="96" spans="5:6" ht="15">
      <c r="E96" s="54"/>
      <c r="F96" s="57"/>
    </row>
    <row r="97" spans="5:6" ht="15">
      <c r="E97" s="55"/>
      <c r="F97" s="56"/>
    </row>
    <row r="98" ht="15">
      <c r="F98" s="54"/>
    </row>
    <row r="100" ht="15">
      <c r="F100" s="55"/>
    </row>
  </sheetData>
  <sheetProtection/>
  <mergeCells count="8">
    <mergeCell ref="A1:H1"/>
    <mergeCell ref="H3:H4"/>
    <mergeCell ref="A3:A4"/>
    <mergeCell ref="E3:E4"/>
    <mergeCell ref="G3:G4"/>
    <mergeCell ref="F3:F4"/>
    <mergeCell ref="B3:B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36.140625" style="49" customWidth="1"/>
    <col min="2" max="3" width="17.28125" style="49" customWidth="1"/>
    <col min="4" max="4" width="20.57421875" style="49" customWidth="1"/>
    <col min="5" max="5" width="15.8515625" style="49" customWidth="1"/>
    <col min="6" max="6" width="19.140625" style="49" customWidth="1"/>
    <col min="7" max="7" width="13.7109375" style="49" customWidth="1"/>
    <col min="8" max="8" width="15.140625" style="49" customWidth="1"/>
    <col min="9" max="16384" width="9.140625" style="49" customWidth="1"/>
  </cols>
  <sheetData>
    <row r="1" spans="1:8" s="31" customFormat="1" ht="40.5" customHeight="1">
      <c r="A1" s="77" t="s">
        <v>78</v>
      </c>
      <c r="B1" s="77"/>
      <c r="C1" s="77"/>
      <c r="D1" s="77"/>
      <c r="E1" s="77"/>
      <c r="F1" s="77"/>
      <c r="G1" s="77"/>
      <c r="H1" s="77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8" s="31" customFormat="1" ht="44.25" customHeight="1">
      <c r="A3" s="78"/>
      <c r="B3" s="75" t="s">
        <v>66</v>
      </c>
      <c r="C3" s="71" t="s">
        <v>74</v>
      </c>
      <c r="D3" s="71"/>
      <c r="E3" s="75" t="s">
        <v>70</v>
      </c>
      <c r="F3" s="75" t="s">
        <v>80</v>
      </c>
      <c r="G3" s="75" t="s">
        <v>67</v>
      </c>
      <c r="H3" s="75" t="s">
        <v>68</v>
      </c>
    </row>
    <row r="4" spans="1:8" s="31" customFormat="1" ht="114" customHeight="1">
      <c r="A4" s="79"/>
      <c r="B4" s="76"/>
      <c r="C4" s="68" t="s">
        <v>75</v>
      </c>
      <c r="D4" s="69" t="s">
        <v>76</v>
      </c>
      <c r="E4" s="76"/>
      <c r="F4" s="76"/>
      <c r="G4" s="76"/>
      <c r="H4" s="76"/>
    </row>
    <row r="5" spans="1:8" s="35" customFormat="1" ht="14.25">
      <c r="A5" s="34" t="s">
        <v>33</v>
      </c>
      <c r="B5" s="18">
        <f>B6+B13</f>
        <v>670202.6</v>
      </c>
      <c r="C5" s="18"/>
      <c r="D5" s="18"/>
      <c r="E5" s="18">
        <f>E6+E13</f>
        <v>161497.146</v>
      </c>
      <c r="F5" s="18">
        <f>F6+F13</f>
        <v>158780.163</v>
      </c>
      <c r="G5" s="19">
        <f aca="true" t="shared" si="0" ref="G5:G68">SUM(F5)/B5*100</f>
        <v>23.69136780430276</v>
      </c>
      <c r="H5" s="19">
        <f>SUM(F5)/E5*100</f>
        <v>98.31762785455044</v>
      </c>
    </row>
    <row r="6" spans="1:8" s="37" customFormat="1" ht="15">
      <c r="A6" s="36" t="s">
        <v>34</v>
      </c>
      <c r="B6" s="25">
        <v>670202.6</v>
      </c>
      <c r="C6" s="25"/>
      <c r="D6" s="25"/>
      <c r="E6" s="25">
        <v>161497.146</v>
      </c>
      <c r="F6" s="25">
        <v>158780.163</v>
      </c>
      <c r="G6" s="20">
        <f t="shared" si="0"/>
        <v>23.69136780430276</v>
      </c>
      <c r="H6" s="20">
        <f>SUM(F6)/E6*100</f>
        <v>98.31762785455044</v>
      </c>
    </row>
    <row r="7" spans="1:8" s="37" customFormat="1" ht="15">
      <c r="A7" s="38" t="s">
        <v>35</v>
      </c>
      <c r="B7" s="11">
        <v>393800.859</v>
      </c>
      <c r="C7" s="11"/>
      <c r="D7" s="11"/>
      <c r="E7" s="11">
        <v>89541.899</v>
      </c>
      <c r="F7" s="11">
        <v>89253.313</v>
      </c>
      <c r="G7" s="20">
        <f t="shared" si="0"/>
        <v>22.66458057675288</v>
      </c>
      <c r="H7" s="20">
        <f aca="true" t="shared" si="1" ref="H7:H73">SUM(F7)/E7*100</f>
        <v>99.67770842117162</v>
      </c>
    </row>
    <row r="8" spans="1:8" s="37" customFormat="1" ht="15">
      <c r="A8" s="38" t="s">
        <v>36</v>
      </c>
      <c r="B8" s="11">
        <v>86636.189</v>
      </c>
      <c r="C8" s="11"/>
      <c r="D8" s="11"/>
      <c r="E8" s="11">
        <v>19989.896</v>
      </c>
      <c r="F8" s="11">
        <v>19900.933</v>
      </c>
      <c r="G8" s="20">
        <f t="shared" si="0"/>
        <v>22.97069299758788</v>
      </c>
      <c r="H8" s="20">
        <f t="shared" si="1"/>
        <v>99.55496016587581</v>
      </c>
    </row>
    <row r="9" spans="1:8" s="37" customFormat="1" ht="15">
      <c r="A9" s="38" t="s">
        <v>37</v>
      </c>
      <c r="B9" s="11">
        <v>153.271</v>
      </c>
      <c r="C9" s="11"/>
      <c r="D9" s="11"/>
      <c r="E9" s="11">
        <v>6.907</v>
      </c>
      <c r="F9" s="11">
        <v>4.723</v>
      </c>
      <c r="G9" s="20">
        <f t="shared" si="0"/>
        <v>3.0814700758786726</v>
      </c>
      <c r="H9" s="20"/>
    </row>
    <row r="10" spans="1:8" s="37" customFormat="1" ht="15">
      <c r="A10" s="38" t="s">
        <v>38</v>
      </c>
      <c r="B10" s="11">
        <v>47670.978</v>
      </c>
      <c r="C10" s="11"/>
      <c r="D10" s="11"/>
      <c r="E10" s="11">
        <v>7828.258</v>
      </c>
      <c r="F10" s="11">
        <v>7377.596</v>
      </c>
      <c r="G10" s="20">
        <f t="shared" si="0"/>
        <v>15.476074352827416</v>
      </c>
      <c r="H10" s="20">
        <f t="shared" si="1"/>
        <v>94.24313812855938</v>
      </c>
    </row>
    <row r="11" spans="1:8" s="37" customFormat="1" ht="30">
      <c r="A11" s="38" t="s">
        <v>39</v>
      </c>
      <c r="B11" s="11">
        <v>92734.871</v>
      </c>
      <c r="C11" s="11"/>
      <c r="D11" s="11"/>
      <c r="E11" s="11">
        <v>36465.258</v>
      </c>
      <c r="F11" s="11">
        <v>35178.367</v>
      </c>
      <c r="G11" s="20">
        <f t="shared" si="0"/>
        <v>37.93434618569751</v>
      </c>
      <c r="H11" s="20">
        <f t="shared" si="1"/>
        <v>96.47091212134026</v>
      </c>
    </row>
    <row r="12" spans="1:8" s="37" customFormat="1" ht="15">
      <c r="A12" s="38" t="s">
        <v>40</v>
      </c>
      <c r="B12" s="11">
        <f>SUM(B6)-B7-B8-B9-B10-B11</f>
        <v>49206.43199999996</v>
      </c>
      <c r="C12" s="11"/>
      <c r="D12" s="11"/>
      <c r="E12" s="11">
        <f>SUM(E6)-E7-E8-E9-E10-E11</f>
        <v>7664.928</v>
      </c>
      <c r="F12" s="11">
        <f>SUM(F6)-F7-F8-F9-F10-F11</f>
        <v>7065.231000000007</v>
      </c>
      <c r="G12" s="20">
        <f t="shared" si="0"/>
        <v>14.358348518340069</v>
      </c>
      <c r="H12" s="20">
        <f t="shared" si="1"/>
        <v>92.17609089087343</v>
      </c>
    </row>
    <row r="13" spans="1:8" s="37" customFormat="1" ht="15">
      <c r="A13" s="36" t="s">
        <v>41</v>
      </c>
      <c r="B13" s="25"/>
      <c r="C13" s="25"/>
      <c r="D13" s="25"/>
      <c r="E13" s="25"/>
      <c r="F13" s="25"/>
      <c r="G13" s="20" t="e">
        <f t="shared" si="0"/>
        <v>#DIV/0!</v>
      </c>
      <c r="H13" s="20" t="e">
        <f t="shared" si="1"/>
        <v>#DIV/0!</v>
      </c>
    </row>
    <row r="14" spans="1:8" s="35" customFormat="1" ht="14.25">
      <c r="A14" s="34" t="s">
        <v>42</v>
      </c>
      <c r="B14" s="18">
        <f>B15+B22</f>
        <v>369161.333</v>
      </c>
      <c r="C14" s="18"/>
      <c r="D14" s="18"/>
      <c r="E14" s="18">
        <f>E15+E22</f>
        <v>88791.081</v>
      </c>
      <c r="F14" s="18">
        <f>F15+F22</f>
        <v>83126.333</v>
      </c>
      <c r="G14" s="19">
        <f t="shared" si="0"/>
        <v>22.517616437363984</v>
      </c>
      <c r="H14" s="19">
        <f t="shared" si="1"/>
        <v>93.62013849116218</v>
      </c>
    </row>
    <row r="15" spans="1:8" s="37" customFormat="1" ht="15">
      <c r="A15" s="36" t="s">
        <v>43</v>
      </c>
      <c r="B15" s="25">
        <f>343890.333+25271</f>
        <v>369161.333</v>
      </c>
      <c r="C15" s="25"/>
      <c r="D15" s="25"/>
      <c r="E15" s="25">
        <f>82503.781+6287.3</f>
        <v>88791.081</v>
      </c>
      <c r="F15" s="25">
        <f>76839.033+6287.3</f>
        <v>83126.333</v>
      </c>
      <c r="G15" s="20">
        <f t="shared" si="0"/>
        <v>22.517616437363984</v>
      </c>
      <c r="H15" s="20">
        <f>SUM(F15)/E15*100</f>
        <v>93.62013849116218</v>
      </c>
    </row>
    <row r="16" spans="1:8" s="37" customFormat="1" ht="15">
      <c r="A16" s="38" t="s">
        <v>35</v>
      </c>
      <c r="B16" s="11">
        <v>221602.052</v>
      </c>
      <c r="C16" s="11"/>
      <c r="D16" s="11"/>
      <c r="E16" s="11">
        <v>49507.861</v>
      </c>
      <c r="F16" s="11">
        <f>48086.036+1.724</f>
        <v>48087.76</v>
      </c>
      <c r="G16" s="20">
        <f t="shared" si="0"/>
        <v>21.70005176666866</v>
      </c>
      <c r="H16" s="20">
        <f t="shared" si="1"/>
        <v>97.13156462162647</v>
      </c>
    </row>
    <row r="17" spans="1:8" s="37" customFormat="1" ht="15">
      <c r="A17" s="38" t="s">
        <v>36</v>
      </c>
      <c r="B17" s="11">
        <v>48752.452</v>
      </c>
      <c r="C17" s="11"/>
      <c r="D17" s="11"/>
      <c r="E17" s="11">
        <v>10854.614</v>
      </c>
      <c r="F17" s="11">
        <f>10443.426+0.379</f>
        <v>10443.805</v>
      </c>
      <c r="G17" s="20">
        <f t="shared" si="0"/>
        <v>21.422112266271245</v>
      </c>
      <c r="H17" s="20">
        <f t="shared" si="1"/>
        <v>96.2153513703942</v>
      </c>
    </row>
    <row r="18" spans="1:8" s="37" customFormat="1" ht="15">
      <c r="A18" s="38" t="s">
        <v>37</v>
      </c>
      <c r="B18" s="11">
        <v>15177.439</v>
      </c>
      <c r="C18" s="11"/>
      <c r="D18" s="11"/>
      <c r="E18" s="11">
        <v>2972.494</v>
      </c>
      <c r="F18" s="11">
        <v>2567.518</v>
      </c>
      <c r="G18" s="20">
        <f t="shared" si="0"/>
        <v>16.916674809234944</v>
      </c>
      <c r="H18" s="20">
        <f t="shared" si="1"/>
        <v>86.37588503122294</v>
      </c>
    </row>
    <row r="19" spans="1:8" s="37" customFormat="1" ht="15">
      <c r="A19" s="38" t="s">
        <v>38</v>
      </c>
      <c r="B19" s="11">
        <v>6270.712</v>
      </c>
      <c r="C19" s="11"/>
      <c r="D19" s="11"/>
      <c r="E19" s="11">
        <v>1505.949</v>
      </c>
      <c r="F19" s="11">
        <v>1099.273</v>
      </c>
      <c r="G19" s="20">
        <f t="shared" si="0"/>
        <v>17.530274074140223</v>
      </c>
      <c r="H19" s="20">
        <f t="shared" si="1"/>
        <v>72.99536704098212</v>
      </c>
    </row>
    <row r="20" spans="1:8" s="37" customFormat="1" ht="30">
      <c r="A20" s="38" t="s">
        <v>39</v>
      </c>
      <c r="B20" s="11">
        <v>35747.327</v>
      </c>
      <c r="C20" s="11"/>
      <c r="D20" s="11"/>
      <c r="E20" s="11">
        <v>13897.485</v>
      </c>
      <c r="F20" s="11">
        <v>11761.202</v>
      </c>
      <c r="G20" s="20">
        <f t="shared" si="0"/>
        <v>32.90092710987874</v>
      </c>
      <c r="H20" s="20">
        <f t="shared" si="1"/>
        <v>84.62827626725267</v>
      </c>
    </row>
    <row r="21" spans="1:8" s="37" customFormat="1" ht="15">
      <c r="A21" s="38" t="s">
        <v>40</v>
      </c>
      <c r="B21" s="11">
        <f>SUM(B15)-B16-B17-B18-B19-B20</f>
        <v>41611.351</v>
      </c>
      <c r="C21" s="11"/>
      <c r="D21" s="11"/>
      <c r="E21" s="11">
        <f>SUM(E15)-E16-E17-E18-E19-E20</f>
        <v>10052.678000000007</v>
      </c>
      <c r="F21" s="11">
        <f>SUM(F15)-F16-F17-F18-F19-F20</f>
        <v>9166.774999999996</v>
      </c>
      <c r="G21" s="20">
        <f t="shared" si="0"/>
        <v>22.029505843249346</v>
      </c>
      <c r="H21" s="20">
        <f t="shared" si="1"/>
        <v>91.18739305088643</v>
      </c>
    </row>
    <row r="22" spans="1:8" s="37" customFormat="1" ht="15">
      <c r="A22" s="36" t="s">
        <v>41</v>
      </c>
      <c r="B22" s="25"/>
      <c r="C22" s="25"/>
      <c r="D22" s="25"/>
      <c r="E22" s="25"/>
      <c r="F22" s="25"/>
      <c r="G22" s="20" t="e">
        <f t="shared" si="0"/>
        <v>#DIV/0!</v>
      </c>
      <c r="H22" s="20" t="e">
        <f t="shared" si="1"/>
        <v>#DIV/0!</v>
      </c>
    </row>
    <row r="23" spans="1:8" s="35" customFormat="1" ht="28.5">
      <c r="A23" s="34" t="s">
        <v>59</v>
      </c>
      <c r="B23" s="18">
        <f>B24+B34</f>
        <v>701237.0769999999</v>
      </c>
      <c r="C23" s="18"/>
      <c r="D23" s="18"/>
      <c r="E23" s="18">
        <f>E24+E34</f>
        <v>252571.03</v>
      </c>
      <c r="F23" s="18">
        <f>F24+F34</f>
        <v>199382.562</v>
      </c>
      <c r="G23" s="19">
        <f t="shared" si="0"/>
        <v>28.432974886751467</v>
      </c>
      <c r="H23" s="19">
        <f t="shared" si="1"/>
        <v>78.94118418885967</v>
      </c>
    </row>
    <row r="24" spans="1:8" s="37" customFormat="1" ht="15">
      <c r="A24" s="36" t="s">
        <v>43</v>
      </c>
      <c r="B24" s="25">
        <f>700445.482+791.595</f>
        <v>701237.0769999999</v>
      </c>
      <c r="C24" s="25"/>
      <c r="D24" s="25"/>
      <c r="E24" s="25">
        <v>252571.03</v>
      </c>
      <c r="F24" s="25">
        <v>199382.562</v>
      </c>
      <c r="G24" s="20">
        <f t="shared" si="0"/>
        <v>28.432974886751467</v>
      </c>
      <c r="H24" s="20">
        <f>SUM(F24)/E24*100</f>
        <v>78.94118418885967</v>
      </c>
    </row>
    <row r="25" spans="1:8" s="37" customFormat="1" ht="15">
      <c r="A25" s="38" t="s">
        <v>35</v>
      </c>
      <c r="B25" s="11">
        <f>14660.587+636.762</f>
        <v>15297.349</v>
      </c>
      <c r="C25" s="11"/>
      <c r="D25" s="11"/>
      <c r="E25" s="11">
        <f>3387.206+141.215</f>
        <v>3528.4210000000003</v>
      </c>
      <c r="F25" s="11">
        <v>3377.265</v>
      </c>
      <c r="G25" s="20">
        <f t="shared" si="0"/>
        <v>22.07745276648915</v>
      </c>
      <c r="H25" s="20">
        <f t="shared" si="1"/>
        <v>95.71604408884313</v>
      </c>
    </row>
    <row r="26" spans="1:8" s="37" customFormat="1" ht="15">
      <c r="A26" s="38" t="s">
        <v>36</v>
      </c>
      <c r="B26" s="11">
        <f>3215.852+140.256</f>
        <v>3356.1079999999997</v>
      </c>
      <c r="C26" s="11"/>
      <c r="D26" s="11"/>
      <c r="E26" s="11">
        <f>739.006+31.078</f>
        <v>770.084</v>
      </c>
      <c r="F26" s="11">
        <v>733.654</v>
      </c>
      <c r="G26" s="20">
        <f t="shared" si="0"/>
        <v>21.86026194627825</v>
      </c>
      <c r="H26" s="20">
        <f t="shared" si="1"/>
        <v>95.26934724004136</v>
      </c>
    </row>
    <row r="27" spans="1:8" s="37" customFormat="1" ht="15">
      <c r="A27" s="38" t="s">
        <v>37</v>
      </c>
      <c r="B27" s="11">
        <v>62.57</v>
      </c>
      <c r="C27" s="11"/>
      <c r="D27" s="11"/>
      <c r="E27" s="11">
        <v>5.3</v>
      </c>
      <c r="F27" s="11">
        <v>5.3</v>
      </c>
      <c r="G27" s="20">
        <f t="shared" si="0"/>
        <v>8.470513025411538</v>
      </c>
      <c r="H27" s="20">
        <f t="shared" si="1"/>
        <v>100</v>
      </c>
    </row>
    <row r="28" spans="1:8" s="37" customFormat="1" ht="15">
      <c r="A28" s="38" t="s">
        <v>38</v>
      </c>
      <c r="B28" s="11">
        <v>259.017</v>
      </c>
      <c r="C28" s="11"/>
      <c r="D28" s="11"/>
      <c r="E28" s="11">
        <v>54.139</v>
      </c>
      <c r="F28" s="11">
        <v>54.139</v>
      </c>
      <c r="G28" s="20">
        <f t="shared" si="0"/>
        <v>20.901716875726308</v>
      </c>
      <c r="H28" s="20">
        <f t="shared" si="1"/>
        <v>100</v>
      </c>
    </row>
    <row r="29" spans="1:8" s="37" customFormat="1" ht="30">
      <c r="A29" s="38" t="s">
        <v>39</v>
      </c>
      <c r="B29" s="11">
        <v>1309.543</v>
      </c>
      <c r="C29" s="11"/>
      <c r="D29" s="11"/>
      <c r="E29" s="11">
        <v>617.082</v>
      </c>
      <c r="F29" s="11">
        <v>468.261</v>
      </c>
      <c r="G29" s="20">
        <f t="shared" si="0"/>
        <v>35.75758871606355</v>
      </c>
      <c r="H29" s="20">
        <f t="shared" si="1"/>
        <v>75.88310791758633</v>
      </c>
    </row>
    <row r="30" spans="1:8" s="37" customFormat="1" ht="15">
      <c r="A30" s="38" t="s">
        <v>40</v>
      </c>
      <c r="B30" s="11">
        <f>SUM(B24)-B25-B26-B27-B28-B29</f>
        <v>680952.49</v>
      </c>
      <c r="C30" s="11"/>
      <c r="D30" s="11"/>
      <c r="E30" s="11">
        <f>SUM(E24)-E25-E26-E27-E28-E29</f>
        <v>247596.00400000002</v>
      </c>
      <c r="F30" s="11">
        <f>SUM(F24)-F25-F26-F27-F28-F29</f>
        <v>194743.943</v>
      </c>
      <c r="G30" s="20">
        <f t="shared" si="0"/>
        <v>28.59875628033903</v>
      </c>
      <c r="H30" s="20">
        <f t="shared" si="1"/>
        <v>78.65391195893451</v>
      </c>
    </row>
    <row r="31" spans="1:8" s="37" customFormat="1" ht="15">
      <c r="A31" s="38" t="s">
        <v>44</v>
      </c>
      <c r="B31" s="11">
        <f>SUM(B32:B33)</f>
        <v>662239.8</v>
      </c>
      <c r="C31" s="11"/>
      <c r="D31" s="11"/>
      <c r="E31" s="11">
        <f>SUM(E32:E33)</f>
        <v>244406.878</v>
      </c>
      <c r="F31" s="11">
        <f>SUM(F32:F33)</f>
        <v>180183.148</v>
      </c>
      <c r="G31" s="20">
        <f t="shared" si="0"/>
        <v>27.208142428165743</v>
      </c>
      <c r="H31" s="20">
        <f>SUM(F31)/E31*100</f>
        <v>73.72261757707162</v>
      </c>
    </row>
    <row r="32" spans="1:8" s="37" customFormat="1" ht="30">
      <c r="A32" s="39" t="s">
        <v>63</v>
      </c>
      <c r="B32" s="11">
        <v>424514.7</v>
      </c>
      <c r="C32" s="11"/>
      <c r="D32" s="11"/>
      <c r="E32" s="11">
        <v>101811.032</v>
      </c>
      <c r="F32" s="67">
        <v>101810.961</v>
      </c>
      <c r="G32" s="20">
        <f t="shared" si="0"/>
        <v>23.98290589230479</v>
      </c>
      <c r="H32" s="20">
        <f>SUM(F32)/E32*100</f>
        <v>99.9999302629601</v>
      </c>
    </row>
    <row r="33" spans="1:8" s="37" customFormat="1" ht="15">
      <c r="A33" s="39" t="s">
        <v>60</v>
      </c>
      <c r="B33" s="11">
        <v>237725.1</v>
      </c>
      <c r="C33" s="11"/>
      <c r="D33" s="11"/>
      <c r="E33" s="11">
        <v>142595.846</v>
      </c>
      <c r="F33" s="11">
        <v>78372.187</v>
      </c>
      <c r="G33" s="20">
        <f t="shared" si="0"/>
        <v>32.967569263826164</v>
      </c>
      <c r="H33" s="20">
        <f>SUM(F33)/E33*100</f>
        <v>54.96105896380741</v>
      </c>
    </row>
    <row r="34" spans="1:8" s="37" customFormat="1" ht="15">
      <c r="A34" s="36" t="s">
        <v>41</v>
      </c>
      <c r="B34" s="25">
        <v>0</v>
      </c>
      <c r="C34" s="25"/>
      <c r="D34" s="25"/>
      <c r="E34" s="25">
        <v>0</v>
      </c>
      <c r="F34" s="25">
        <v>0</v>
      </c>
      <c r="G34" s="20" t="e">
        <f t="shared" si="0"/>
        <v>#DIV/0!</v>
      </c>
      <c r="H34" s="20" t="e">
        <f>SUM(F34)/E34*100</f>
        <v>#DIV/0!</v>
      </c>
    </row>
    <row r="35" spans="1:8" s="35" customFormat="1" ht="14.25">
      <c r="A35" s="34" t="s">
        <v>61</v>
      </c>
      <c r="B35" s="18">
        <f>B36+B41</f>
        <v>87280</v>
      </c>
      <c r="C35" s="18"/>
      <c r="D35" s="18"/>
      <c r="E35" s="18">
        <f>E36+E41</f>
        <v>19686.499</v>
      </c>
      <c r="F35" s="18">
        <f>F36+F41</f>
        <v>18781.338</v>
      </c>
      <c r="G35" s="19">
        <f t="shared" si="0"/>
        <v>21.518489917506876</v>
      </c>
      <c r="H35" s="19">
        <f>SUM(F35)/E35*100</f>
        <v>95.40212304889762</v>
      </c>
    </row>
    <row r="36" spans="1:8" s="37" customFormat="1" ht="15">
      <c r="A36" s="36" t="s">
        <v>43</v>
      </c>
      <c r="B36" s="25">
        <v>87280</v>
      </c>
      <c r="C36" s="25"/>
      <c r="D36" s="25"/>
      <c r="E36" s="25">
        <v>19686.499</v>
      </c>
      <c r="F36" s="25">
        <v>18781.338</v>
      </c>
      <c r="G36" s="20">
        <f t="shared" si="0"/>
        <v>21.518489917506876</v>
      </c>
      <c r="H36" s="20">
        <f t="shared" si="1"/>
        <v>95.40212304889762</v>
      </c>
    </row>
    <row r="37" spans="1:8" s="37" customFormat="1" ht="15">
      <c r="A37" s="38" t="s">
        <v>35</v>
      </c>
      <c r="B37" s="11">
        <v>40460.715</v>
      </c>
      <c r="C37" s="11"/>
      <c r="D37" s="11"/>
      <c r="E37" s="11">
        <v>8847.924</v>
      </c>
      <c r="F37" s="11">
        <v>8659.321</v>
      </c>
      <c r="G37" s="20">
        <f t="shared" si="0"/>
        <v>21.401799251446743</v>
      </c>
      <c r="H37" s="20">
        <f>SUM(F37)/E37*100</f>
        <v>97.86839263085893</v>
      </c>
    </row>
    <row r="38" spans="1:8" s="37" customFormat="1" ht="15">
      <c r="A38" s="38" t="s">
        <v>36</v>
      </c>
      <c r="B38" s="11">
        <v>8901.357</v>
      </c>
      <c r="C38" s="11"/>
      <c r="D38" s="11"/>
      <c r="E38" s="11">
        <v>1956.883</v>
      </c>
      <c r="F38" s="11">
        <v>1928.168</v>
      </c>
      <c r="G38" s="20">
        <f t="shared" si="0"/>
        <v>21.661506217535145</v>
      </c>
      <c r="H38" s="20">
        <f t="shared" si="1"/>
        <v>98.53261538886075</v>
      </c>
    </row>
    <row r="39" spans="1:8" s="37" customFormat="1" ht="30">
      <c r="A39" s="38" t="s">
        <v>39</v>
      </c>
      <c r="B39" s="11">
        <v>6464.382</v>
      </c>
      <c r="C39" s="11"/>
      <c r="D39" s="11"/>
      <c r="E39" s="11">
        <v>2785.296</v>
      </c>
      <c r="F39" s="11">
        <v>2276.016</v>
      </c>
      <c r="G39" s="20">
        <f t="shared" si="0"/>
        <v>35.20856286030127</v>
      </c>
      <c r="H39" s="20">
        <f t="shared" si="1"/>
        <v>81.71540834439142</v>
      </c>
    </row>
    <row r="40" spans="1:8" s="37" customFormat="1" ht="15">
      <c r="A40" s="38" t="s">
        <v>40</v>
      </c>
      <c r="B40" s="11">
        <f>SUM(B36)-B37-B38-B39</f>
        <v>31453.546000000002</v>
      </c>
      <c r="C40" s="11"/>
      <c r="D40" s="11"/>
      <c r="E40" s="11">
        <f>SUM(E36)-E37-E38-E39</f>
        <v>6096.395999999999</v>
      </c>
      <c r="F40" s="11">
        <f>SUM(F36)-F37-F38-F39</f>
        <v>5917.8330000000005</v>
      </c>
      <c r="G40" s="20">
        <f t="shared" si="0"/>
        <v>18.814517765341943</v>
      </c>
      <c r="H40" s="20">
        <f t="shared" si="1"/>
        <v>97.07100719835131</v>
      </c>
    </row>
    <row r="41" spans="1:8" s="37" customFormat="1" ht="15">
      <c r="A41" s="36" t="s">
        <v>41</v>
      </c>
      <c r="B41" s="25"/>
      <c r="C41" s="25"/>
      <c r="D41" s="25"/>
      <c r="E41" s="25"/>
      <c r="F41" s="25"/>
      <c r="G41" s="20" t="e">
        <f t="shared" si="0"/>
        <v>#DIV/0!</v>
      </c>
      <c r="H41" s="20" t="e">
        <f t="shared" si="1"/>
        <v>#DIV/0!</v>
      </c>
    </row>
    <row r="42" spans="1:8" s="35" customFormat="1" ht="14.25">
      <c r="A42" s="34" t="s">
        <v>62</v>
      </c>
      <c r="B42" s="18">
        <f>B43+B48</f>
        <v>51900</v>
      </c>
      <c r="C42" s="18"/>
      <c r="D42" s="18"/>
      <c r="E42" s="18">
        <f>E43+E48</f>
        <v>11445.265</v>
      </c>
      <c r="F42" s="18">
        <f>F43+F48</f>
        <v>10513.416</v>
      </c>
      <c r="G42" s="19">
        <f t="shared" si="0"/>
        <v>20.257063583815025</v>
      </c>
      <c r="H42" s="19">
        <f t="shared" si="1"/>
        <v>91.8582138552493</v>
      </c>
    </row>
    <row r="43" spans="1:8" s="37" customFormat="1" ht="15">
      <c r="A43" s="36" t="s">
        <v>43</v>
      </c>
      <c r="B43" s="25">
        <v>51900</v>
      </c>
      <c r="C43" s="25"/>
      <c r="D43" s="25"/>
      <c r="E43" s="25">
        <v>11445.265</v>
      </c>
      <c r="F43" s="25">
        <v>10513.416</v>
      </c>
      <c r="G43" s="20">
        <f t="shared" si="0"/>
        <v>20.257063583815025</v>
      </c>
      <c r="H43" s="20">
        <f t="shared" si="1"/>
        <v>91.8582138552493</v>
      </c>
    </row>
    <row r="44" spans="1:8" s="37" customFormat="1" ht="15">
      <c r="A44" s="38" t="s">
        <v>35</v>
      </c>
      <c r="B44" s="11">
        <v>24685.189</v>
      </c>
      <c r="C44" s="11"/>
      <c r="D44" s="11"/>
      <c r="E44" s="11">
        <v>5399.851</v>
      </c>
      <c r="F44" s="11">
        <v>5385.351</v>
      </c>
      <c r="G44" s="20">
        <f t="shared" si="0"/>
        <v>21.81612220996161</v>
      </c>
      <c r="H44" s="20">
        <f>SUM(F44)/E44*100</f>
        <v>99.73147407215495</v>
      </c>
    </row>
    <row r="45" spans="1:8" s="37" customFormat="1" ht="15">
      <c r="A45" s="38" t="s">
        <v>36</v>
      </c>
      <c r="B45" s="11">
        <v>5430.741</v>
      </c>
      <c r="C45" s="11"/>
      <c r="D45" s="11"/>
      <c r="E45" s="11">
        <v>1198.132</v>
      </c>
      <c r="F45" s="11">
        <v>1189.559</v>
      </c>
      <c r="G45" s="20">
        <f t="shared" si="0"/>
        <v>21.9041747709935</v>
      </c>
      <c r="H45" s="20">
        <f t="shared" si="1"/>
        <v>99.28446949084073</v>
      </c>
    </row>
    <row r="46" spans="1:8" s="37" customFormat="1" ht="30">
      <c r="A46" s="38" t="s">
        <v>39</v>
      </c>
      <c r="B46" s="11">
        <v>4194.121</v>
      </c>
      <c r="C46" s="11"/>
      <c r="D46" s="11"/>
      <c r="E46" s="11">
        <v>1551.836</v>
      </c>
      <c r="F46" s="11">
        <v>1290.043</v>
      </c>
      <c r="G46" s="20">
        <f t="shared" si="0"/>
        <v>30.758363909863352</v>
      </c>
      <c r="H46" s="20">
        <f t="shared" si="1"/>
        <v>83.13011168705971</v>
      </c>
    </row>
    <row r="47" spans="1:8" s="37" customFormat="1" ht="15">
      <c r="A47" s="38" t="s">
        <v>40</v>
      </c>
      <c r="B47" s="11">
        <f>SUM(B43)-B44-B45-B46</f>
        <v>17589.949</v>
      </c>
      <c r="C47" s="11"/>
      <c r="D47" s="11"/>
      <c r="E47" s="11">
        <f>SUM(E43)-E44-E45-E46</f>
        <v>3295.445999999999</v>
      </c>
      <c r="F47" s="11">
        <f>SUM(F43)-F44-F45-F46</f>
        <v>2648.4629999999997</v>
      </c>
      <c r="G47" s="20">
        <f t="shared" si="0"/>
        <v>15.056683791408377</v>
      </c>
      <c r="H47" s="20">
        <f t="shared" si="1"/>
        <v>80.36736150433053</v>
      </c>
    </row>
    <row r="48" spans="1:8" s="37" customFormat="1" ht="15">
      <c r="A48" s="36" t="s">
        <v>41</v>
      </c>
      <c r="B48" s="25"/>
      <c r="C48" s="25"/>
      <c r="D48" s="25"/>
      <c r="E48" s="25"/>
      <c r="F48" s="25"/>
      <c r="G48" s="20" t="e">
        <f t="shared" si="0"/>
        <v>#DIV/0!</v>
      </c>
      <c r="H48" s="20" t="e">
        <f t="shared" si="1"/>
        <v>#DIV/0!</v>
      </c>
    </row>
    <row r="49" spans="1:8" s="37" customFormat="1" ht="14.25">
      <c r="A49" s="34" t="s">
        <v>45</v>
      </c>
      <c r="B49" s="18">
        <f>B50+B55</f>
        <v>81514.2</v>
      </c>
      <c r="C49" s="18"/>
      <c r="D49" s="18"/>
      <c r="E49" s="18">
        <f>E50+E55</f>
        <v>18627.969</v>
      </c>
      <c r="F49" s="18">
        <f>F50+F55</f>
        <v>16940.13</v>
      </c>
      <c r="G49" s="19">
        <f t="shared" si="0"/>
        <v>20.781814702223663</v>
      </c>
      <c r="H49" s="19">
        <f t="shared" si="1"/>
        <v>90.9392215544271</v>
      </c>
    </row>
    <row r="50" spans="1:8" s="37" customFormat="1" ht="15">
      <c r="A50" s="36" t="s">
        <v>43</v>
      </c>
      <c r="B50" s="25">
        <v>81514.2</v>
      </c>
      <c r="C50" s="25"/>
      <c r="D50" s="25"/>
      <c r="E50" s="25">
        <v>18627.969</v>
      </c>
      <c r="F50" s="25">
        <v>16940.13</v>
      </c>
      <c r="G50" s="20">
        <f t="shared" si="0"/>
        <v>20.781814702223663</v>
      </c>
      <c r="H50" s="20">
        <f t="shared" si="1"/>
        <v>90.9392215544271</v>
      </c>
    </row>
    <row r="51" spans="1:8" s="37" customFormat="1" ht="15">
      <c r="A51" s="38" t="s">
        <v>35</v>
      </c>
      <c r="B51" s="11">
        <v>50216.2</v>
      </c>
      <c r="C51" s="11"/>
      <c r="D51" s="11"/>
      <c r="E51" s="11">
        <v>10958.688</v>
      </c>
      <c r="F51" s="11">
        <v>10872.156</v>
      </c>
      <c r="G51" s="20">
        <f t="shared" si="0"/>
        <v>21.650694397425536</v>
      </c>
      <c r="H51" s="20">
        <f>SUM(F51)/E51*100</f>
        <v>99.2103799286922</v>
      </c>
    </row>
    <row r="52" spans="1:8" s="37" customFormat="1" ht="15">
      <c r="A52" s="38" t="s">
        <v>36</v>
      </c>
      <c r="B52" s="11">
        <v>11116.743</v>
      </c>
      <c r="C52" s="11"/>
      <c r="D52" s="11"/>
      <c r="E52" s="11">
        <v>2440.861</v>
      </c>
      <c r="F52" s="11">
        <v>2381.585</v>
      </c>
      <c r="G52" s="20">
        <f t="shared" si="0"/>
        <v>21.423406118140896</v>
      </c>
      <c r="H52" s="20">
        <f t="shared" si="1"/>
        <v>97.57151267524043</v>
      </c>
    </row>
    <row r="53" spans="1:8" s="37" customFormat="1" ht="30">
      <c r="A53" s="38" t="s">
        <v>39</v>
      </c>
      <c r="B53" s="11">
        <v>4798.274</v>
      </c>
      <c r="C53" s="11"/>
      <c r="D53" s="11"/>
      <c r="E53" s="11">
        <v>2146.195</v>
      </c>
      <c r="F53" s="11">
        <v>1778.001</v>
      </c>
      <c r="G53" s="20">
        <f t="shared" si="0"/>
        <v>37.05501186468301</v>
      </c>
      <c r="H53" s="20">
        <f t="shared" si="1"/>
        <v>82.84433613907403</v>
      </c>
    </row>
    <row r="54" spans="1:8" s="37" customFormat="1" ht="15">
      <c r="A54" s="38" t="s">
        <v>40</v>
      </c>
      <c r="B54" s="11">
        <f>SUM(B50)-B51-B52-B53</f>
        <v>15382.982999999997</v>
      </c>
      <c r="C54" s="11"/>
      <c r="D54" s="11"/>
      <c r="E54" s="11">
        <f>SUM(E50)-E51-E52-E53</f>
        <v>3082.225000000001</v>
      </c>
      <c r="F54" s="11">
        <f>SUM(F50)-F51-F52-F53</f>
        <v>1908.3880000000001</v>
      </c>
      <c r="G54" s="20">
        <f t="shared" si="0"/>
        <v>12.405838321475105</v>
      </c>
      <c r="H54" s="20">
        <f t="shared" si="1"/>
        <v>61.91592112840561</v>
      </c>
    </row>
    <row r="55" spans="1:8" s="37" customFormat="1" ht="15">
      <c r="A55" s="36" t="s">
        <v>41</v>
      </c>
      <c r="B55" s="25"/>
      <c r="C55" s="25"/>
      <c r="D55" s="25"/>
      <c r="E55" s="25"/>
      <c r="F55" s="25"/>
      <c r="G55" s="20" t="e">
        <f t="shared" si="0"/>
        <v>#DIV/0!</v>
      </c>
      <c r="H55" s="20" t="e">
        <f t="shared" si="1"/>
        <v>#DIV/0!</v>
      </c>
    </row>
    <row r="56" spans="1:8" s="37" customFormat="1" ht="28.5">
      <c r="A56" s="21" t="s">
        <v>46</v>
      </c>
      <c r="B56" s="22">
        <f>B57+B60</f>
        <v>192619.877</v>
      </c>
      <c r="C56" s="22"/>
      <c r="D56" s="22"/>
      <c r="E56" s="22">
        <f>E57+E60</f>
        <v>41336.583</v>
      </c>
      <c r="F56" s="22">
        <f>F57+F60</f>
        <v>17744.168</v>
      </c>
      <c r="G56" s="19">
        <f t="shared" si="0"/>
        <v>9.212012942984073</v>
      </c>
      <c r="H56" s="19">
        <f t="shared" si="1"/>
        <v>42.926063820998465</v>
      </c>
    </row>
    <row r="57" spans="1:8" s="37" customFormat="1" ht="15">
      <c r="A57" s="36" t="s">
        <v>43</v>
      </c>
      <c r="B57" s="25">
        <v>187619.877</v>
      </c>
      <c r="C57" s="25"/>
      <c r="D57" s="25"/>
      <c r="E57" s="25">
        <v>36336.583</v>
      </c>
      <c r="F57" s="25">
        <v>17564.309</v>
      </c>
      <c r="G57" s="20">
        <f t="shared" si="0"/>
        <v>9.36164615436775</v>
      </c>
      <c r="H57" s="20">
        <f t="shared" si="1"/>
        <v>48.33781151078516</v>
      </c>
    </row>
    <row r="58" spans="1:8" s="37" customFormat="1" ht="30">
      <c r="A58" s="38" t="s">
        <v>39</v>
      </c>
      <c r="B58" s="11">
        <v>20033.7</v>
      </c>
      <c r="C58" s="11"/>
      <c r="D58" s="11"/>
      <c r="E58" s="11">
        <v>4645.115</v>
      </c>
      <c r="F58" s="11">
        <v>4598.669</v>
      </c>
      <c r="G58" s="20">
        <f t="shared" si="0"/>
        <v>22.95466638713767</v>
      </c>
      <c r="H58" s="20">
        <f>SUM(F58)/E58*100</f>
        <v>99.0001108691604</v>
      </c>
    </row>
    <row r="59" spans="1:8" s="37" customFormat="1" ht="15">
      <c r="A59" s="38" t="s">
        <v>40</v>
      </c>
      <c r="B59" s="11">
        <f>SUM(B57)-B58</f>
        <v>167586.177</v>
      </c>
      <c r="C59" s="11"/>
      <c r="D59" s="11"/>
      <c r="E59" s="11">
        <f>SUM(E57)-E58</f>
        <v>31691.468</v>
      </c>
      <c r="F59" s="11">
        <f>SUM(F57)-F58</f>
        <v>12965.640000000001</v>
      </c>
      <c r="G59" s="20">
        <f t="shared" si="0"/>
        <v>7.7367001456212</v>
      </c>
      <c r="H59" s="20">
        <f t="shared" si="1"/>
        <v>40.912083971622906</v>
      </c>
    </row>
    <row r="60" spans="1:8" s="37" customFormat="1" ht="15">
      <c r="A60" s="36" t="s">
        <v>41</v>
      </c>
      <c r="B60" s="25">
        <f>2465+2535</f>
        <v>5000</v>
      </c>
      <c r="C60" s="25"/>
      <c r="D60" s="25"/>
      <c r="E60" s="25">
        <f>2465+2500+35</f>
        <v>5000</v>
      </c>
      <c r="F60" s="25">
        <v>179.859</v>
      </c>
      <c r="G60" s="20">
        <f t="shared" si="0"/>
        <v>3.5971800000000007</v>
      </c>
      <c r="H60" s="20">
        <f t="shared" si="1"/>
        <v>3.5971800000000007</v>
      </c>
    </row>
    <row r="61" spans="1:8" s="37" customFormat="1" ht="15">
      <c r="A61" s="21" t="s">
        <v>47</v>
      </c>
      <c r="B61" s="22">
        <f>SUM(B62)</f>
        <v>438016.329</v>
      </c>
      <c r="C61" s="22"/>
      <c r="D61" s="22"/>
      <c r="E61" s="22">
        <f>SUM(E62)</f>
        <v>0</v>
      </c>
      <c r="F61" s="22">
        <f>SUM(F62)</f>
        <v>0</v>
      </c>
      <c r="G61" s="20">
        <f t="shared" si="0"/>
        <v>0</v>
      </c>
      <c r="H61" s="20" t="e">
        <f t="shared" si="1"/>
        <v>#DIV/0!</v>
      </c>
    </row>
    <row r="62" spans="1:8" s="37" customFormat="1" ht="15">
      <c r="A62" s="36" t="s">
        <v>41</v>
      </c>
      <c r="B62" s="25">
        <v>438016.329</v>
      </c>
      <c r="C62" s="25"/>
      <c r="D62" s="25"/>
      <c r="E62" s="25"/>
      <c r="F62" s="25"/>
      <c r="G62" s="20">
        <f t="shared" si="0"/>
        <v>0</v>
      </c>
      <c r="H62" s="20" t="e">
        <f t="shared" si="1"/>
        <v>#DIV/0!</v>
      </c>
    </row>
    <row r="63" spans="1:8" s="37" customFormat="1" ht="15">
      <c r="A63" s="40" t="s">
        <v>48</v>
      </c>
      <c r="B63" s="22">
        <f>SUM(B64:B65)</f>
        <v>62576.117</v>
      </c>
      <c r="C63" s="22"/>
      <c r="D63" s="22"/>
      <c r="E63" s="22">
        <f>SUM(E64:E65)</f>
        <v>8814</v>
      </c>
      <c r="F63" s="22">
        <f>SUM(F64:F65)</f>
        <v>8814</v>
      </c>
      <c r="G63" s="19">
        <f t="shared" si="0"/>
        <v>14.085245973315985</v>
      </c>
      <c r="H63" s="19">
        <f t="shared" si="1"/>
        <v>100</v>
      </c>
    </row>
    <row r="64" spans="1:8" s="37" customFormat="1" ht="15">
      <c r="A64" s="36" t="s">
        <v>40</v>
      </c>
      <c r="B64" s="25">
        <v>62576.117</v>
      </c>
      <c r="C64" s="25"/>
      <c r="D64" s="25"/>
      <c r="E64" s="25">
        <v>8814</v>
      </c>
      <c r="F64" s="25">
        <v>8814</v>
      </c>
      <c r="G64" s="20">
        <f t="shared" si="0"/>
        <v>14.085245973315985</v>
      </c>
      <c r="H64" s="20">
        <f t="shared" si="1"/>
        <v>100</v>
      </c>
    </row>
    <row r="65" spans="1:8" s="37" customFormat="1" ht="15">
      <c r="A65" s="36" t="s">
        <v>41</v>
      </c>
      <c r="B65" s="25"/>
      <c r="C65" s="25"/>
      <c r="D65" s="25"/>
      <c r="E65" s="25"/>
      <c r="F65" s="25"/>
      <c r="G65" s="20" t="e">
        <f t="shared" si="0"/>
        <v>#DIV/0!</v>
      </c>
      <c r="H65" s="20" t="e">
        <f t="shared" si="1"/>
        <v>#DIV/0!</v>
      </c>
    </row>
    <row r="66" spans="1:8" s="37" customFormat="1" ht="57">
      <c r="A66" s="41" t="s">
        <v>49</v>
      </c>
      <c r="B66" s="22">
        <f>SUM(B67:B67)</f>
        <v>0</v>
      </c>
      <c r="C66" s="22"/>
      <c r="D66" s="22"/>
      <c r="E66" s="22">
        <f>SUM(E67:E67)</f>
        <v>0</v>
      </c>
      <c r="F66" s="22">
        <f>SUM(F67:F67)</f>
        <v>0</v>
      </c>
      <c r="G66" s="19" t="e">
        <f t="shared" si="0"/>
        <v>#DIV/0!</v>
      </c>
      <c r="H66" s="19" t="e">
        <f t="shared" si="1"/>
        <v>#DIV/0!</v>
      </c>
    </row>
    <row r="67" spans="1:8" s="37" customFormat="1" ht="15">
      <c r="A67" s="36" t="s">
        <v>41</v>
      </c>
      <c r="B67" s="25"/>
      <c r="C67" s="25"/>
      <c r="D67" s="25"/>
      <c r="E67" s="25"/>
      <c r="F67" s="25"/>
      <c r="G67" s="20" t="e">
        <f t="shared" si="0"/>
        <v>#DIV/0!</v>
      </c>
      <c r="H67" s="20" t="e">
        <f t="shared" si="1"/>
        <v>#DIV/0!</v>
      </c>
    </row>
    <row r="68" spans="1:8" s="37" customFormat="1" ht="39.75" customHeight="1">
      <c r="A68" s="40" t="s">
        <v>50</v>
      </c>
      <c r="B68" s="18">
        <f>SUM(B69)+B72</f>
        <v>8770.034</v>
      </c>
      <c r="C68" s="18"/>
      <c r="D68" s="18"/>
      <c r="E68" s="18">
        <f>SUM(E69)+E72</f>
        <v>1275.087</v>
      </c>
      <c r="F68" s="18">
        <f>SUM(F69)+F72</f>
        <v>1176.231</v>
      </c>
      <c r="G68" s="19">
        <f t="shared" si="0"/>
        <v>13.411932040400302</v>
      </c>
      <c r="H68" s="19">
        <f t="shared" si="1"/>
        <v>92.24711725552844</v>
      </c>
    </row>
    <row r="69" spans="1:8" s="37" customFormat="1" ht="15">
      <c r="A69" s="36" t="s">
        <v>43</v>
      </c>
      <c r="B69" s="25">
        <v>8770.034</v>
      </c>
      <c r="C69" s="25"/>
      <c r="D69" s="25"/>
      <c r="E69" s="25">
        <v>1275.087</v>
      </c>
      <c r="F69" s="25">
        <v>1176.231</v>
      </c>
      <c r="G69" s="20">
        <f aca="true" t="shared" si="2" ref="G69:G90">SUM(F69)/B69*100</f>
        <v>13.411932040400302</v>
      </c>
      <c r="H69" s="20">
        <f t="shared" si="1"/>
        <v>92.24711725552844</v>
      </c>
    </row>
    <row r="70" spans="1:8" s="37" customFormat="1" ht="30">
      <c r="A70" s="38" t="s">
        <v>39</v>
      </c>
      <c r="B70" s="11">
        <v>14.956</v>
      </c>
      <c r="C70" s="11"/>
      <c r="D70" s="11"/>
      <c r="E70" s="11">
        <v>11.14</v>
      </c>
      <c r="F70" s="11">
        <v>1.397</v>
      </c>
      <c r="G70" s="20">
        <f t="shared" si="2"/>
        <v>9.340732816261033</v>
      </c>
      <c r="H70" s="20">
        <f t="shared" si="1"/>
        <v>12.540394973070018</v>
      </c>
    </row>
    <row r="71" spans="1:8" s="37" customFormat="1" ht="15">
      <c r="A71" s="38" t="s">
        <v>40</v>
      </c>
      <c r="B71" s="11">
        <f>SUM(B69)-B70</f>
        <v>8755.078</v>
      </c>
      <c r="C71" s="11"/>
      <c r="D71" s="11"/>
      <c r="E71" s="11">
        <f>SUM(E69)-E70</f>
        <v>1263.947</v>
      </c>
      <c r="F71" s="11">
        <f>SUM(F69)-F70</f>
        <v>1174.834</v>
      </c>
      <c r="G71" s="19">
        <f t="shared" si="2"/>
        <v>13.418886730649346</v>
      </c>
      <c r="H71" s="19">
        <f t="shared" si="1"/>
        <v>92.94962526118582</v>
      </c>
    </row>
    <row r="72" spans="1:8" s="37" customFormat="1" ht="15">
      <c r="A72" s="36" t="s">
        <v>41</v>
      </c>
      <c r="B72" s="25"/>
      <c r="C72" s="25"/>
      <c r="D72" s="25"/>
      <c r="E72" s="25"/>
      <c r="F72" s="25"/>
      <c r="G72" s="20" t="e">
        <f t="shared" si="2"/>
        <v>#DIV/0!</v>
      </c>
      <c r="H72" s="20" t="e">
        <f>SUM(F72)/E72*100</f>
        <v>#DIV/0!</v>
      </c>
    </row>
    <row r="73" spans="1:8" s="37" customFormat="1" ht="15">
      <c r="A73" s="40" t="s">
        <v>51</v>
      </c>
      <c r="B73" s="18">
        <v>2500</v>
      </c>
      <c r="C73" s="18"/>
      <c r="D73" s="18"/>
      <c r="E73" s="18">
        <v>150</v>
      </c>
      <c r="F73" s="18"/>
      <c r="G73" s="20">
        <f t="shared" si="2"/>
        <v>0</v>
      </c>
      <c r="H73" s="20">
        <f t="shared" si="1"/>
        <v>0</v>
      </c>
    </row>
    <row r="74" spans="1:8" s="37" customFormat="1" ht="15">
      <c r="A74" s="40" t="s">
        <v>52</v>
      </c>
      <c r="B74" s="18">
        <v>37806.6</v>
      </c>
      <c r="C74" s="18"/>
      <c r="D74" s="18"/>
      <c r="E74" s="18">
        <v>9451.8</v>
      </c>
      <c r="F74" s="18">
        <v>9451.8</v>
      </c>
      <c r="G74" s="20">
        <f t="shared" si="2"/>
        <v>25.000396756121944</v>
      </c>
      <c r="H74" s="20">
        <f aca="true" t="shared" si="3" ref="H74:H90">SUM(F74)/E74*100</f>
        <v>100</v>
      </c>
    </row>
    <row r="75" spans="1:8" s="35" customFormat="1" ht="15">
      <c r="A75" s="34" t="s">
        <v>53</v>
      </c>
      <c r="B75" s="18">
        <f>SUM(B76)+B80</f>
        <v>15932.266</v>
      </c>
      <c r="C75" s="18"/>
      <c r="D75" s="18"/>
      <c r="E75" s="18">
        <f>SUM(E76)+E80</f>
        <v>2753.005</v>
      </c>
      <c r="F75" s="18">
        <f>SUM(F76)+F80</f>
        <v>390.04100000000005</v>
      </c>
      <c r="G75" s="20">
        <f t="shared" si="2"/>
        <v>2.448120060260104</v>
      </c>
      <c r="H75" s="20">
        <f t="shared" si="3"/>
        <v>14.167827519383366</v>
      </c>
    </row>
    <row r="76" spans="1:8" s="35" customFormat="1" ht="15">
      <c r="A76" s="36" t="s">
        <v>43</v>
      </c>
      <c r="B76" s="25">
        <f>11422.266+1000-290</f>
        <v>12132.266</v>
      </c>
      <c r="C76" s="25"/>
      <c r="D76" s="25"/>
      <c r="E76" s="25">
        <f>2287.005+5.2-139.2</f>
        <v>2153.005</v>
      </c>
      <c r="F76" s="25">
        <f>218.769+36+53.875+653.87-572.473</f>
        <v>390.04100000000005</v>
      </c>
      <c r="G76" s="19">
        <f t="shared" si="2"/>
        <v>3.21490643215373</v>
      </c>
      <c r="H76" s="20">
        <f t="shared" si="3"/>
        <v>18.116121420990662</v>
      </c>
    </row>
    <row r="77" spans="1:8" s="37" customFormat="1" ht="15">
      <c r="A77" s="38" t="s">
        <v>35</v>
      </c>
      <c r="B77" s="11"/>
      <c r="C77" s="11"/>
      <c r="D77" s="11"/>
      <c r="E77" s="11"/>
      <c r="F77" s="11"/>
      <c r="G77" s="19" t="e">
        <f t="shared" si="2"/>
        <v>#DIV/0!</v>
      </c>
      <c r="H77" s="19" t="e">
        <f t="shared" si="3"/>
        <v>#DIV/0!</v>
      </c>
    </row>
    <row r="78" spans="1:8" s="37" customFormat="1" ht="15">
      <c r="A78" s="38" t="s">
        <v>36</v>
      </c>
      <c r="B78" s="11"/>
      <c r="C78" s="11"/>
      <c r="D78" s="11"/>
      <c r="E78" s="11"/>
      <c r="F78" s="11"/>
      <c r="G78" s="19" t="e">
        <f t="shared" si="2"/>
        <v>#DIV/0!</v>
      </c>
      <c r="H78" s="19" t="e">
        <f t="shared" si="3"/>
        <v>#DIV/0!</v>
      </c>
    </row>
    <row r="79" spans="1:8" s="37" customFormat="1" ht="15">
      <c r="A79" s="38" t="s">
        <v>40</v>
      </c>
      <c r="B79" s="11">
        <f>SUM(B76)-B77-B78</f>
        <v>12132.266</v>
      </c>
      <c r="C79" s="11"/>
      <c r="D79" s="11"/>
      <c r="E79" s="11">
        <f>SUM(E76)-E77-E78</f>
        <v>2153.005</v>
      </c>
      <c r="F79" s="11">
        <f>SUM(F76)-F77-F78</f>
        <v>390.04100000000005</v>
      </c>
      <c r="G79" s="20">
        <f t="shared" si="2"/>
        <v>3.21490643215373</v>
      </c>
      <c r="H79" s="20">
        <f>SUM(F79)/E79*100</f>
        <v>18.116121420990662</v>
      </c>
    </row>
    <row r="80" spans="1:8" s="37" customFormat="1" ht="15">
      <c r="A80" s="36" t="s">
        <v>41</v>
      </c>
      <c r="B80" s="25">
        <f>500+3300</f>
        <v>3800</v>
      </c>
      <c r="C80" s="25"/>
      <c r="D80" s="25"/>
      <c r="E80" s="25">
        <f>100+500</f>
        <v>600</v>
      </c>
      <c r="F80" s="25"/>
      <c r="G80" s="20">
        <f t="shared" si="2"/>
        <v>0</v>
      </c>
      <c r="H80" s="20">
        <f t="shared" si="3"/>
        <v>0</v>
      </c>
    </row>
    <row r="81" spans="1:8" s="37" customFormat="1" ht="40.5">
      <c r="A81" s="42" t="s">
        <v>54</v>
      </c>
      <c r="B81" s="18">
        <f>15000+775.5</f>
        <v>15775.5</v>
      </c>
      <c r="C81" s="18"/>
      <c r="D81" s="18"/>
      <c r="E81" s="18">
        <f>7000+19</f>
        <v>7019</v>
      </c>
      <c r="F81" s="18">
        <f>4000+3000</f>
        <v>7000</v>
      </c>
      <c r="G81" s="20">
        <f t="shared" si="2"/>
        <v>44.372603087065386</v>
      </c>
      <c r="H81" s="20">
        <f t="shared" si="3"/>
        <v>99.72930616896993</v>
      </c>
    </row>
    <row r="82" spans="1:13" s="46" customFormat="1" ht="15.75">
      <c r="A82" s="43" t="s">
        <v>55</v>
      </c>
      <c r="B82" s="28">
        <f>B5+B14+B23+B35+B42+B49+B56+B61+B63+B66+B68+B73+B74+B75+B81</f>
        <v>2735291.9329999997</v>
      </c>
      <c r="C82" s="28"/>
      <c r="D82" s="28"/>
      <c r="E82" s="28">
        <f>E5+E14+E23+E35+E42+E49+E56+E61+E63+E66+E68+E73+E74+E75+E81</f>
        <v>623418.4650000001</v>
      </c>
      <c r="F82" s="28">
        <f>F5+F14+F23+F35+F42+F49+F56+F61+F63+F66+F68+F73+F74+F75+F81</f>
        <v>532100.182</v>
      </c>
      <c r="G82" s="20">
        <f t="shared" si="2"/>
        <v>19.453140470326538</v>
      </c>
      <c r="H82" s="20">
        <f t="shared" si="3"/>
        <v>85.35200862233042</v>
      </c>
      <c r="I82" s="44"/>
      <c r="J82" s="44"/>
      <c r="K82" s="45"/>
      <c r="L82" s="45"/>
      <c r="M82" s="45"/>
    </row>
    <row r="83" spans="1:13" s="46" customFormat="1" ht="15.75">
      <c r="A83" s="34" t="s">
        <v>43</v>
      </c>
      <c r="B83" s="28">
        <f>B6+B15+B24+B36+B43+B50+B57+B64+B69+B76+B74</f>
        <v>2270200.104</v>
      </c>
      <c r="C83" s="28"/>
      <c r="D83" s="28"/>
      <c r="E83" s="28">
        <f>E6+E15+E24+E36+E43+E50+E57+E64+E69+E76+E74</f>
        <v>610649.4650000001</v>
      </c>
      <c r="F83" s="28">
        <f>F6+F15+F24+F36+F43+F50+F57+F64+F69+F76+F74</f>
        <v>524920.3230000001</v>
      </c>
      <c r="G83" s="20">
        <f t="shared" si="2"/>
        <v>23.122205045938987</v>
      </c>
      <c r="H83" s="20">
        <f t="shared" si="3"/>
        <v>85.96098958344294</v>
      </c>
      <c r="I83" s="44"/>
      <c r="J83" s="44"/>
      <c r="K83" s="45"/>
      <c r="L83" s="45"/>
      <c r="M83" s="45"/>
    </row>
    <row r="84" spans="1:8" s="48" customFormat="1" ht="15">
      <c r="A84" s="47" t="s">
        <v>35</v>
      </c>
      <c r="B84" s="22">
        <f aca="true" t="shared" si="4" ref="B84:F85">B7+B16+B25+B37+B44+B51+B77</f>
        <v>746062.364</v>
      </c>
      <c r="C84" s="22"/>
      <c r="D84" s="22"/>
      <c r="E84" s="22">
        <f t="shared" si="4"/>
        <v>167784.644</v>
      </c>
      <c r="F84" s="22">
        <f t="shared" si="4"/>
        <v>165635.166</v>
      </c>
      <c r="G84" s="19">
        <f t="shared" si="2"/>
        <v>22.201249385098322</v>
      </c>
      <c r="H84" s="19">
        <f t="shared" si="3"/>
        <v>98.7189066002965</v>
      </c>
    </row>
    <row r="85" spans="1:8" ht="15">
      <c r="A85" s="47" t="s">
        <v>36</v>
      </c>
      <c r="B85" s="22">
        <f t="shared" si="4"/>
        <v>164193.59</v>
      </c>
      <c r="C85" s="22"/>
      <c r="D85" s="22"/>
      <c r="E85" s="22">
        <f t="shared" si="4"/>
        <v>37210.469999999994</v>
      </c>
      <c r="F85" s="22">
        <f t="shared" si="4"/>
        <v>36577.704</v>
      </c>
      <c r="G85" s="19">
        <f t="shared" si="2"/>
        <v>22.277181466097424</v>
      </c>
      <c r="H85" s="19">
        <f t="shared" si="3"/>
        <v>98.29949473898073</v>
      </c>
    </row>
    <row r="86" spans="1:8" ht="15">
      <c r="A86" s="47" t="s">
        <v>56</v>
      </c>
      <c r="B86" s="22">
        <f>B70+B11+B20+B29+B39+B46+B53+B58</f>
        <v>165297.17400000006</v>
      </c>
      <c r="C86" s="22"/>
      <c r="D86" s="22"/>
      <c r="E86" s="22">
        <f>E70+E11+E20+E29+E39+E46+E53+E58</f>
        <v>62119.40700000001</v>
      </c>
      <c r="F86" s="22">
        <f>F70+F11+F20+F29+F39+F46+F53+F58</f>
        <v>57351.95599999999</v>
      </c>
      <c r="G86" s="19">
        <f t="shared" si="2"/>
        <v>34.696271334923104</v>
      </c>
      <c r="H86" s="19">
        <f>SUM(F86)/E86*100</f>
        <v>92.32534367238885</v>
      </c>
    </row>
    <row r="87" spans="1:8" ht="15">
      <c r="A87" s="47" t="s">
        <v>40</v>
      </c>
      <c r="B87" s="22">
        <f>B83-B84-B85-B86</f>
        <v>1194646.9759999996</v>
      </c>
      <c r="C87" s="22"/>
      <c r="D87" s="22"/>
      <c r="E87" s="22">
        <f>E83-E84-E85-E86</f>
        <v>343534.94400000013</v>
      </c>
      <c r="F87" s="22">
        <f>F83-F84-F85-F86</f>
        <v>265355.4970000001</v>
      </c>
      <c r="G87" s="19">
        <f t="shared" si="2"/>
        <v>22.2120427482671</v>
      </c>
      <c r="H87" s="19">
        <f t="shared" si="3"/>
        <v>77.2426507505449</v>
      </c>
    </row>
    <row r="88" spans="1:8" ht="15">
      <c r="A88" s="34" t="s">
        <v>41</v>
      </c>
      <c r="B88" s="18">
        <f>B13+B22+B41+B34+B55+B60+B62+B65+B67+B72+B80+B48</f>
        <v>446816.329</v>
      </c>
      <c r="C88" s="18"/>
      <c r="D88" s="18"/>
      <c r="E88" s="18">
        <f>E13+E22+E41+E34+E55+E60+E62+E65+E67+E72+E80+E48</f>
        <v>5600</v>
      </c>
      <c r="F88" s="18">
        <f>F13+F22+F41+F34+F55+F60+F62+F65+F67+F72+F80+F48</f>
        <v>179.859</v>
      </c>
      <c r="G88" s="19">
        <f t="shared" si="2"/>
        <v>0.04025345277835627</v>
      </c>
      <c r="H88" s="19">
        <f t="shared" si="3"/>
        <v>3.2117678571428576</v>
      </c>
    </row>
    <row r="89" spans="1:8" ht="15">
      <c r="A89" s="34" t="s">
        <v>57</v>
      </c>
      <c r="B89" s="18">
        <f>SUM(B81)</f>
        <v>15775.5</v>
      </c>
      <c r="C89" s="18"/>
      <c r="D89" s="18"/>
      <c r="E89" s="18">
        <f>SUM(E81)</f>
        <v>7019</v>
      </c>
      <c r="F89" s="18">
        <f>SUM(F81)</f>
        <v>7000</v>
      </c>
      <c r="G89" s="19">
        <f t="shared" si="2"/>
        <v>44.372603087065386</v>
      </c>
      <c r="H89" s="19">
        <f t="shared" si="3"/>
        <v>99.72930616896993</v>
      </c>
    </row>
    <row r="90" spans="1:8" ht="28.5">
      <c r="A90" s="34" t="s">
        <v>58</v>
      </c>
      <c r="B90" s="18">
        <f>SUM(B73)</f>
        <v>2500</v>
      </c>
      <c r="C90" s="18"/>
      <c r="D90" s="18"/>
      <c r="E90" s="18">
        <f>SUM(E73)</f>
        <v>150</v>
      </c>
      <c r="F90" s="18"/>
      <c r="G90" s="19">
        <f t="shared" si="2"/>
        <v>0</v>
      </c>
      <c r="H90" s="19">
        <f t="shared" si="3"/>
        <v>0</v>
      </c>
    </row>
    <row r="93" spans="2:5" ht="15">
      <c r="B93" s="50"/>
      <c r="C93" s="50"/>
      <c r="D93" s="50"/>
      <c r="E93" s="50"/>
    </row>
    <row r="94" spans="2:5" ht="15">
      <c r="B94" s="50"/>
      <c r="C94" s="50"/>
      <c r="D94" s="50"/>
      <c r="E94" s="50"/>
    </row>
    <row r="95" spans="2:5" ht="15">
      <c r="B95" s="50"/>
      <c r="C95" s="50"/>
      <c r="D95" s="50"/>
      <c r="E95" s="50"/>
    </row>
  </sheetData>
  <sheetProtection/>
  <mergeCells count="8">
    <mergeCell ref="G3:G4"/>
    <mergeCell ref="H3:H4"/>
    <mergeCell ref="A1:H1"/>
    <mergeCell ref="A3:A4"/>
    <mergeCell ref="B3:B4"/>
    <mergeCell ref="E3:E4"/>
    <mergeCell ref="F3:F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2016-03-10T13:50:33Z</cp:lastPrinted>
  <dcterms:created xsi:type="dcterms:W3CDTF">2015-04-07T07:35:57Z</dcterms:created>
  <dcterms:modified xsi:type="dcterms:W3CDTF">2016-04-04T11:17:42Z</dcterms:modified>
  <cp:category/>
  <cp:version/>
  <cp:contentType/>
  <cp:contentStatus/>
</cp:coreProperties>
</file>