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'укр'!$A$5:$E$97</definedName>
    <definedName name="Z_038594F5_3A1E_4466_87E0_930B4397A4A3_.wvu.FilterData" localSheetId="0" hidden="1">'укр'!$A$5:$E$97</definedName>
    <definedName name="Z_04ACB588_E2F7_4C72_90EE_C1D7F57E0343_.wvu.FilterData" localSheetId="1" hidden="1">'рус'!$A$3:$J$90</definedName>
    <definedName name="Z_04ACB588_E2F7_4C72_90EE_C1D7F57E0343_.wvu.FilterData" localSheetId="0" hidden="1">'укр'!$A$5:$E$97</definedName>
    <definedName name="Z_0AB4131A_8BED_4BFC_A370_C1BC1C9D4C7C_.wvu.FilterData" localSheetId="0" hidden="1">'укр'!$A$5:$E$97</definedName>
    <definedName name="Z_1046EEE3_1562_4020_8D2B_824F51BD9219_.wvu.FilterData" localSheetId="1" hidden="1">'рус'!$A$3:$J$90</definedName>
    <definedName name="Z_1054A86F_0A27_49A1_9D7E_76FC64889737_.wvu.FilterData" localSheetId="0" hidden="1">'укр'!$A$5:$E$90</definedName>
    <definedName name="Z_1118C1DB_0416_47C1_A822_3E69CF54CCB3_.wvu.FilterData" localSheetId="0" hidden="1">'укр'!$A$5:$E$90</definedName>
    <definedName name="Z_14E2FFCA_D671_4AE0_9720_924EC0E297E1_.wvu.FilterData" localSheetId="0" hidden="1">'укр'!$A$5:$E$97</definedName>
    <definedName name="Z_189173DB_1C08_41EC_B262_A80BE037DBBD_.wvu.FilterData" localSheetId="1" hidden="1">'рус'!$A$3:$J$90</definedName>
    <definedName name="Z_189173DB_1C08_41EC_B262_A80BE037DBBD_.wvu.FilterData" localSheetId="0" hidden="1">'укр'!$A$5:$E$97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'укр'!$A$5:$E$97</definedName>
    <definedName name="Z_231C1CD9_D5BC_43F0_874C_628A321B7F6D_.wvu.FilterData" localSheetId="1" hidden="1">'рус'!$A$3:$J$90</definedName>
    <definedName name="Z_231C1CD9_D5BC_43F0_874C_628A321B7F6D_.wvu.FilterData" localSheetId="0" hidden="1">'укр'!$A$5:$E$97</definedName>
    <definedName name="Z_24240EEA_952B_4B02_AFBB_C5493EA03E7A_.wvu.FilterData" localSheetId="0" hidden="1">'укр'!$A$5:$E$97</definedName>
    <definedName name="Z_27F388CE_0524_43E5_9E25_7EEC8B6CD1B4_.wvu.FilterData" localSheetId="0" hidden="1">'укр'!$A$5:$E$90</definedName>
    <definedName name="Z_2F5B87D5_B1C8_4334_8E8E_F8E4AFB40214_.wvu.FilterData" localSheetId="0" hidden="1">'укр'!$A$5:$E$97</definedName>
    <definedName name="Z_31E1E041_6EB2_49AB_9672_6CA3F8ECA11B_.wvu.FilterData" localSheetId="0" hidden="1">'укр'!$A$5:$E$97</definedName>
    <definedName name="Z_36731AF8_F9D5_4860_88D6_AB8163BD0902_.wvu.FilterData" localSheetId="1" hidden="1">'рус'!$A$3:$J$90</definedName>
    <definedName name="Z_36731AF8_F9D5_4860_88D6_AB8163BD0902_.wvu.FilterData" localSheetId="0" hidden="1">'укр'!$A$5:$E$97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84F6769_D75A_498B_A0D2_B812097B42DC_.wvu.FilterData" localSheetId="0" hidden="1">'укр'!$A$5:$E$97</definedName>
    <definedName name="Z_3A145DEE_F66F_4ADC_8CE5_38BF43BF697E_.wvu.FilterData" localSheetId="0" hidden="1">'укр'!$A$5:$E$97</definedName>
    <definedName name="Z_3A49E416_3AA8_4986_AB45_94FBE85FFCCE_.wvu.FilterData" localSheetId="0" hidden="1">'укр'!$A$5:$E$97</definedName>
    <definedName name="Z_3A5F962A_5CEC_470D_8281_3517D868C4CA_.wvu.FilterData" localSheetId="1" hidden="1">'рус'!$A$3:$J$90</definedName>
    <definedName name="Z_3A5F962A_5CEC_470D_8281_3517D868C4CA_.wvu.FilterData" localSheetId="0" hidden="1">'укр'!$A$5:$E$97</definedName>
    <definedName name="Z_3ABA87E8_DFA0_45BE_BA5D_FCDF1374FB92_.wvu.FilterData" localSheetId="0" hidden="1">'укр'!$A$5:$E$97</definedName>
    <definedName name="Z_3B0E0D1F_0965_4C8F_9DE1_C4965E5513FF_.wvu.FilterData" localSheetId="1" hidden="1">'рус'!$A$3:$J$90</definedName>
    <definedName name="Z_3B0E0D1F_0965_4C8F_9DE1_C4965E5513FF_.wvu.FilterData" localSheetId="0" hidden="1">'укр'!$A$5:$E$97</definedName>
    <definedName name="Z_3B0E0D1F_0965_4C8F_9DE1_C4965E5513FF_.wvu.PrintArea" localSheetId="0" hidden="1">'укр'!$A$1:$E$90</definedName>
    <definedName name="Z_3DE70603_A759_4A69_B4A6_A5BF364011E4_.wvu.FilterData" localSheetId="0" hidden="1">'укр'!$A$5:$E$90</definedName>
    <definedName name="Z_4260F083_649D_4241_ADC9_F602D674C2A9_.wvu.FilterData" localSheetId="0" hidden="1">'укр'!$A$5:$E$97</definedName>
    <definedName name="Z_49628C96_C195_416C_8FF0_14DD43C23211_.wvu.FilterData" localSheetId="1" hidden="1">'рус'!$A$3:$J$90</definedName>
    <definedName name="Z_49628C96_C195_416C_8FF0_14DD43C23211_.wvu.FilterData" localSheetId="0" hidden="1">'укр'!$A$5:$E$97</definedName>
    <definedName name="Z_4CD494E0_A5E8_4389_B231_32C134BAAFE3_.wvu.FilterData" localSheetId="1" hidden="1">'рус'!$A$3:$J$90</definedName>
    <definedName name="Z_4CD494E0_A5E8_4389_B231_32C134BAAFE3_.wvu.FilterData" localSheetId="0" hidden="1">'укр'!$A$5:$E$90</definedName>
    <definedName name="Z_4F73FC08_4ACE_4F60_8CCD_8CB6CCF71C74_.wvu.FilterData" localSheetId="0" hidden="1">'укр'!$A$5:$E$90</definedName>
    <definedName name="Z_56B4A1C2_395D_4010_A1C6_9F3C8E029DBB_.wvu.FilterData" localSheetId="0" hidden="1">'укр'!$A$5:$E$97</definedName>
    <definedName name="Z_58053810_807D_4B5B_A58D_D2B31B4E7C2D_.wvu.FilterData" localSheetId="0" hidden="1">'укр'!$A$5:$E$97</definedName>
    <definedName name="Z_5B2F650E_2E7F_499C_A39D_E18F5B23E14B_.wvu.FilterData" localSheetId="1" hidden="1">'рус'!$A$3:$J$90</definedName>
    <definedName name="Z_5B2F650E_2E7F_499C_A39D_E18F5B23E14B_.wvu.FilterData" localSheetId="0" hidden="1">'укр'!$A$5:$E$97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'укр'!$A$5:$E$90</definedName>
    <definedName name="Z_617CC03B_61AA_4EAA_90A8_4FFD22DB74E3_.wvu.FilterData" localSheetId="0" hidden="1">'укр'!$A$5:$E$90</definedName>
    <definedName name="Z_6631C4E3_E3DE_4FDA_8360_88DA555E1CDC_.wvu.FilterData" localSheetId="1" hidden="1">'рус'!$A$3:$J$90</definedName>
    <definedName name="Z_6631C4E3_E3DE_4FDA_8360_88DA555E1CDC_.wvu.FilterData" localSheetId="0" hidden="1">'укр'!$A$5:$E$97</definedName>
    <definedName name="Z_672E82EF_B617_4568_88A0_B0D5C24A9181_.wvu.FilterData" localSheetId="0" hidden="1">'укр'!$A$5:$E$90</definedName>
    <definedName name="Z_6AB5C0CF_6D37_49DD_A080_F363300B9A21_.wvu.FilterData" localSheetId="0" hidden="1">'укр'!$A$5:$E$97</definedName>
    <definedName name="Z_6D745CBB_D96C_4096_B121_CE1FF649F302_.wvu.FilterData" localSheetId="0" hidden="1">'укр'!$A$5:$E$97</definedName>
    <definedName name="Z_72A9030B_9E1B_4FF0_81DC_13BA92CF6228_.wvu.FilterData" localSheetId="0" hidden="1">'укр'!$A$5:$E$97</definedName>
    <definedName name="Z_77FC4776_5A4A_492C_991A_5A42D696A663_.wvu.FilterData" localSheetId="0" hidden="1">'укр'!$A$5:$E$97</definedName>
    <definedName name="Z_79E0FD67_78FE_4620_A1A7_B5C455565654_.wvu.FilterData" localSheetId="0" hidden="1">'укр'!$A$5:$E$90</definedName>
    <definedName name="Z_83D0CCFC_E5EE_4571_B75B_A5A7C3C26172_.wvu.FilterData" localSheetId="1" hidden="1">'рус'!$A$3:$J$90</definedName>
    <definedName name="Z_860B5D47_55B6_4427_A078_1CB8B2FAE17D_.wvu.FilterData" localSheetId="0" hidden="1">'укр'!$A$5:$E$97</definedName>
    <definedName name="Z_8857BE6F_1159_4631_824E_129574F12620_.wvu.FilterData" localSheetId="0" hidden="1">'укр'!$A$5:$E$97</definedName>
    <definedName name="Z_88C6652C_1959_4D9F_BDAD_4D2FA65820E4_.wvu.FilterData" localSheetId="0" hidden="1">'укр'!$A$5:$E$90</definedName>
    <definedName name="Z_8EE5D67B_4CA5_40A5_A922_CD0FEE1CC0D1_.wvu.FilterData" localSheetId="0" hidden="1">'укр'!$A$5:$E$90</definedName>
    <definedName name="Z_92468FDD_7676_4795_A2D9_8E5434E4AB31_.wvu.FilterData" localSheetId="0" hidden="1">'укр'!$A$5:$E$97</definedName>
    <definedName name="Z_92A40B77_47CD_4A0B_8F89_AFE0C743889E_.wvu.FilterData" localSheetId="1" hidden="1">'рус'!$A$3:$J$90</definedName>
    <definedName name="Z_92A40B77_47CD_4A0B_8F89_AFE0C743889E_.wvu.FilterData" localSheetId="0" hidden="1">'укр'!$A$5:$E$97</definedName>
    <definedName name="Z_94E5261F_BBF3_44CC_BB96_6EE4FAC48D5E_.wvu.FilterData" localSheetId="1" hidden="1">'рус'!$A$3:$J$90</definedName>
    <definedName name="Z_94E5261F_BBF3_44CC_BB96_6EE4FAC48D5E_.wvu.FilterData" localSheetId="0" hidden="1">'укр'!$A$5:$E$97</definedName>
    <definedName name="Z_953B18A3_7880_4D59_A872_08E27F97AEDC_.wvu.FilterData" localSheetId="1" hidden="1">'рус'!$A$3:$J$90</definedName>
    <definedName name="Z_953B18A3_7880_4D59_A872_08E27F97AEDC_.wvu.FilterData" localSheetId="0" hidden="1">'укр'!$A$5:$E$97</definedName>
    <definedName name="Z_9542A732_7BAE_4D86_8B0C_6CBC664DFB2D_.wvu.FilterData" localSheetId="0" hidden="1">'укр'!$A$5:$E$97</definedName>
    <definedName name="Z_9D5D15BE_E2B4_44B5_A5D0_05A08270DBA1_.wvu.FilterData" localSheetId="0" hidden="1">'укр'!$A$5:$E$97</definedName>
    <definedName name="Z_9E428FD8_4A7F_4695_B619_6CD4A85A7CD9_.wvu.FilterData" localSheetId="0" hidden="1">'укр'!$A$5:$E$90</definedName>
    <definedName name="Z_A21BB4AE_7FB6_49BB_85BC_1600F65A62D2_.wvu.FilterData" localSheetId="0" hidden="1">'укр'!$A$5:$E$97</definedName>
    <definedName name="Z_A23B07BB_1FEC_4306_A46F_8F9A4FE193BD_.wvu.FilterData" localSheetId="0" hidden="1">'укр'!$A$5:$E$97</definedName>
    <definedName name="Z_AAAA0F5F_2E9C_413A_BD72_AFD2ADFCEDB4_.wvu.FilterData" localSheetId="0" hidden="1">'укр'!$A$5:$E$97</definedName>
    <definedName name="Z_AAD35164_C16D_4344_AB49_3EDD3EB5143B_.wvu.FilterData" localSheetId="1" hidden="1">'рус'!$A$3:$J$90</definedName>
    <definedName name="Z_AAD35164_C16D_4344_AB49_3EDD3EB5143B_.wvu.FilterData" localSheetId="0" hidden="1">'укр'!$A$5:$E$97</definedName>
    <definedName name="Z_AEC69989_00B3_4B51_A235_9E8FB70E6A77_.wvu.FilterData" localSheetId="1" hidden="1">'рус'!$A$3:$J$90</definedName>
    <definedName name="Z_AEC69989_00B3_4B51_A235_9E8FB70E6A77_.wvu.FilterData" localSheetId="0" hidden="1">'укр'!$A$5:$E$97</definedName>
    <definedName name="Z_B005A4D0_4D83_4519_8DC2_94F47F9339DB_.wvu.FilterData" localSheetId="0" hidden="1">'укр'!$A$5:$E$97</definedName>
    <definedName name="Z_B08FA7B5_FA00_4EB0_B751_2EE1CEA2622C_.wvu.FilterData" localSheetId="0" hidden="1">'укр'!$A$5:$E$97</definedName>
    <definedName name="Z_B5DCA8C4_90CB_47E9_ACBC_F1CF8FAB4C6F_.wvu.FilterData" localSheetId="1" hidden="1">'рус'!$A$3:$J$90</definedName>
    <definedName name="Z_B5DCA8C4_90CB_47E9_ACBC_F1CF8FAB4C6F_.wvu.FilterData" localSheetId="0" hidden="1">'укр'!$A$5:$E$97</definedName>
    <definedName name="Z_B6AA2B40_3CC2_41A0_9585_B2CF71A6FBEA_.wvu.FilterData" localSheetId="0" hidden="1">'укр'!$A$5:$E$90</definedName>
    <definedName name="Z_BD696675_756F_4C65_9FBC_AF64F1E4ED1A_.wvu.FilterData" localSheetId="0" hidden="1">'укр'!$A$5:$E$97</definedName>
    <definedName name="Z_BF88407D_B535_4517_A33E_4B66B4BE59F2_.wvu.FilterData" localSheetId="0" hidden="1">'укр'!$A$5:$E$90</definedName>
    <definedName name="Z_C412732E_09B2_4FD4_A85C_B91F17699E15_.wvu.FilterData" localSheetId="0" hidden="1">'укр'!$A$5:$E$90</definedName>
    <definedName name="Z_CCB6C31A_E2C2_467C_B0EF_22068EE5B7E6_.wvu.FilterData" localSheetId="0" hidden="1">'укр'!$A$5:$E$97</definedName>
    <definedName name="Z_CE15792D_2AC4_4621_BB4C_2DACB89F6B4A_.wvu.FilterData" localSheetId="1" hidden="1">'рус'!$A$3:$J$90</definedName>
    <definedName name="Z_CE15792D_2AC4_4621_BB4C_2DACB89F6B4A_.wvu.FilterData" localSheetId="0" hidden="1">'укр'!$A$5:$E$97</definedName>
    <definedName name="Z_D01BA3E2_1B63_4248_8EFD_100CF5589BA7_.wvu.FilterData" localSheetId="1" hidden="1">'рус'!$A$3:$J$90</definedName>
    <definedName name="Z_D01BA3E2_1B63_4248_8EFD_100CF5589BA7_.wvu.FilterData" localSheetId="0" hidden="1">'укр'!$A$5:$E$97</definedName>
    <definedName name="Z_D266BC48_5515_4A75_9DB6_3A407AEB8B33_.wvu.FilterData" localSheetId="0" hidden="1">'укр'!$A$5:$E$90</definedName>
    <definedName name="Z_D456CF22_C4A3_47CC_9796_39031F9CB851_.wvu.FilterData" localSheetId="1" hidden="1">'рус'!$A$3:$J$90</definedName>
    <definedName name="Z_D456CF22_C4A3_47CC_9796_39031F9CB851_.wvu.FilterData" localSheetId="0" hidden="1">'укр'!$A$5:$E$97</definedName>
    <definedName name="Z_DD69DD97_1E5C_4687_BB7A_6E54A3A2851D_.wvu.FilterData" localSheetId="0" hidden="1">'укр'!$A$5:$E$90</definedName>
    <definedName name="Z_E4FF1B84_BAD0_4D46_AF38_DB987925F5A6_.wvu.FilterData" localSheetId="1" hidden="1">'рус'!$A$3:$J$90</definedName>
    <definedName name="Z_E4FF1B84_BAD0_4D46_AF38_DB987925F5A6_.wvu.FilterData" localSheetId="0" hidden="1">'укр'!$A$5:$E$97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'укр'!$A$5:$E$97</definedName>
    <definedName name="Z_EB5B9A69_6A4F_4702_9DFE_BE1D5AFCE0D9_.wvu.FilterData" localSheetId="0" hidden="1">'укр'!$A$5:$E$97</definedName>
    <definedName name="Z_EDF91F7F_6349_440C_99E3_AA497F3CC267_.wvu.FilterData" localSheetId="1" hidden="1">'рус'!$A$3:$J$90</definedName>
    <definedName name="Z_EDF91F7F_6349_440C_99E3_AA497F3CC267_.wvu.FilterData" localSheetId="0" hidden="1">'укр'!$A$5:$E$97</definedName>
    <definedName name="Z_EDF91F7F_6349_440C_99E3_AA497F3CC267_.wvu.PrintTitles" localSheetId="0" hidden="1">'укр'!$3:$4</definedName>
    <definedName name="Z_F0F0F2F2_6B0B_46F3_97EF_06EC5C7DBFC2_.wvu.FilterData" localSheetId="0" hidden="1">'укр'!$A$5:$E$97</definedName>
    <definedName name="Z_F15E7566_8CB0_4515_9629_F7A98DF0487A_.wvu.FilterData" localSheetId="0" hidden="1">'укр'!$A$5:$E$97</definedName>
    <definedName name="Z_F91456B9_4E53_4C5A_B738_AE85B41E256C_.wvu.FilterData" localSheetId="0" hidden="1">'укр'!$A$5:$E$90</definedName>
    <definedName name="Z_F9194F6B_BA54_43F5_8AA8_2451A733CA6A_.wvu.FilterData" localSheetId="1" hidden="1">'рус'!$A$3:$J$90</definedName>
    <definedName name="Z_F9194F6B_BA54_43F5_8AA8_2451A733CA6A_.wvu.FilterData" localSheetId="0" hidden="1">'укр'!$A$5:$E$97</definedName>
    <definedName name="Z_FD17B27C_8FA4_4E5D_90EA_328F49D3A840_.wvu.FilterData" localSheetId="1" hidden="1">'рус'!$A$3:$J$90</definedName>
    <definedName name="Z_FD17B27C_8FA4_4E5D_90EA_328F49D3A840_.wvu.FilterData" localSheetId="0" hidden="1">'укр'!$A$5:$E$97</definedName>
  </definedNames>
  <calcPr fullCalcOnLoad="1"/>
</workbook>
</file>

<file path=xl/sharedStrings.xml><?xml version="1.0" encoding="utf-8"?>
<sst xmlns="http://schemas.openxmlformats.org/spreadsheetml/2006/main" count="182" uniqueCount="73">
  <si>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</si>
  <si>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</si>
  <si>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</si>
  <si>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</si>
  <si>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</si>
  <si>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</si>
  <si>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</si>
  <si>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</si>
  <si>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</si>
  <si>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</si>
  <si>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</si>
  <si>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</si>
  <si>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</si>
  <si>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</si>
  <si>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</si>
  <si>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</si>
  <si>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</si>
  <si>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</si>
  <si>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</si>
  <si>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</si>
  <si>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</si>
  <si>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</si>
  <si>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</si>
  <si>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</si>
  <si>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</si>
  <si>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</si>
  <si>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</si>
  <si>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</si>
  <si>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</si>
  <si>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</si>
  <si>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</si>
  <si>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</si>
  <si>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</si>
  <si>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</si>
  <si>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</si>
  <si>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</si>
  <si>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</si>
  <si>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</si>
  <si>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</si>
  <si>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</si>
  <si>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</si>
  <si>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</si>
  <si>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</si>
  <si>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</si>
  <si>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</si>
  <si>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</si>
  <si>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</si>
  <si>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Социальная защита и социальное обеспечение</t>
  </si>
  <si>
    <t>из них субвенция госбюджета:</t>
  </si>
  <si>
    <t>- на выплату помощи семьям с детьми</t>
  </si>
  <si>
    <t>- на льготы и субсидии</t>
  </si>
  <si>
    <t>Культура и искусство</t>
  </si>
  <si>
    <t>Физическая культура и спорт</t>
  </si>
  <si>
    <t>Органы управления</t>
  </si>
  <si>
    <t>Жилищно-коммунальное хозяйство</t>
  </si>
  <si>
    <t>Строительство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</si>
  <si>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</si>
  <si>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</si>
  <si>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</si>
  <si>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</si>
  <si>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</si>
  <si>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</si>
  <si>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</si>
  <si>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</si>
  <si>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</si>
  <si>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</si>
  <si>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</si>
  <si>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</si>
  <si>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Еженедельная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</si>
  <si>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t>План на січень-жовтень, з урахуванням змін тис. грн.</t>
  </si>
  <si>
    <t xml:space="preserve">План на январь-октябрь 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</si>
  <si>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20 жовтня,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</si>
  <si>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20 октября,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</si>
</sst>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0.5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5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172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top" wrapText="1"/>
    </xf>
    <xf numFmtId="172" fontId="8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10" xfId="0" applyFont="1" applyFill="1" applyBorder="1" applyAlignment="1">
      <alignment vertical="top" wrapText="1"/>
    </xf>
    <xf numFmtId="172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172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72" fontId="13" fillId="0" borderId="0" xfId="0" applyNumberFormat="1" applyFont="1" applyFill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172" fontId="2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2" fontId="23" fillId="0" borderId="0" xfId="0" applyNumberFormat="1" applyFont="1" applyFill="1" applyAlignment="1">
      <alignment wrapText="1"/>
    </xf>
    <xf numFmtId="172" fontId="23" fillId="0" borderId="0" xfId="0" applyNumberFormat="1" applyFont="1" applyFill="1" applyAlignment="1">
      <alignment wrapText="1"/>
    </xf>
    <xf numFmtId="172" fontId="23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72" fontId="18" fillId="0" borderId="10" xfId="0" applyNumberFormat="1" applyFont="1" applyFill="1" applyBorder="1" applyAlignment="1">
      <alignment horizontal="right" wrapText="1"/>
    </xf>
    <xf numFmtId="172" fontId="13" fillId="0" borderId="10" xfId="0" applyNumberFormat="1" applyFont="1" applyFill="1" applyBorder="1" applyAlignment="1">
      <alignment horizontal="right" wrapText="1"/>
    </xf>
    <xf numFmtId="172" fontId="19" fillId="0" borderId="10" xfId="0" applyNumberFormat="1" applyFont="1" applyFill="1" applyBorder="1" applyAlignment="1">
      <alignment horizontal="right" wrapText="1"/>
    </xf>
    <xf numFmtId="172" fontId="9" fillId="0" borderId="10" xfId="0" applyNumberFormat="1" applyFont="1" applyFill="1" applyBorder="1" applyAlignment="1">
      <alignment horizontal="right" wrapText="1"/>
    </xf>
    <xf numFmtId="172" fontId="20" fillId="0" borderId="10" xfId="0" applyNumberFormat="1" applyFont="1" applyFill="1" applyBorder="1" applyAlignment="1">
      <alignment horizontal="right" vertical="center" wrapText="1"/>
    </xf>
    <xf numFmtId="173" fontId="10" fillId="0" borderId="10" xfId="0" applyNumberFormat="1" applyFont="1" applyFill="1" applyBorder="1" applyAlignment="1">
      <alignment horizontal="right" wrapText="1"/>
    </xf>
    <xf numFmtId="0" fontId="59" fillId="0" borderId="0" xfId="0" applyFont="1" applyAlignment="1">
      <alignment wrapText="1"/>
    </xf>
    <xf numFmtId="173" fontId="13" fillId="0" borderId="10" xfId="0" applyNumberFormat="1" applyFont="1" applyFill="1" applyBorder="1" applyAlignment="1">
      <alignment horizontal="right" wrapText="1"/>
    </xf>
    <xf numFmtId="0" fontId="18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172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0" xfId="0" applyFont="1" applyFill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top" wrapText="1"/>
    </xf>
    <xf numFmtId="172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wrapText="1"/>
    </xf>
    <xf numFmtId="10" fontId="2" fillId="0" borderId="0" xfId="0" applyNumberFormat="1" applyFont="1" applyFill="1" applyBorder="1" applyAlignment="1">
      <alignment wrapText="1"/>
    </xf>
    <xf numFmtId="4" fontId="25" fillId="0" borderId="0" xfId="52" applyNumberFormat="1" applyFont="1" applyFill="1" applyBorder="1" applyAlignment="1">
      <alignment horizontal="right" vertical="top"/>
      <protection/>
    </xf>
    <xf numFmtId="4" fontId="25" fillId="0" borderId="0" xfId="52" applyNumberFormat="1" applyFont="1" applyFill="1" applyBorder="1" applyAlignment="1">
      <alignment horizontal="right" vertical="top"/>
      <protection/>
    </xf>
    <xf numFmtId="172" fontId="19" fillId="0" borderId="0" xfId="0" applyNumberFormat="1" applyFont="1" applyFill="1" applyBorder="1" applyAlignment="1">
      <alignment horizontal="right" wrapText="1"/>
    </xf>
    <xf numFmtId="172" fontId="2" fillId="0" borderId="0" xfId="0" applyNumberFormat="1" applyFont="1" applyFill="1" applyBorder="1" applyAlignment="1">
      <alignment horizontal="right" wrapText="1"/>
    </xf>
    <xf numFmtId="172" fontId="7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72" fontId="8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172" fontId="7" fillId="33" borderId="10" xfId="0" applyNumberFormat="1" applyFont="1" applyFill="1" applyBorder="1" applyAlignment="1">
      <alignment horizontal="right" wrapText="1"/>
    </xf>
    <xf numFmtId="172" fontId="18" fillId="33" borderId="10" xfId="0" applyNumberFormat="1" applyFont="1" applyFill="1" applyBorder="1" applyAlignment="1">
      <alignment horizontal="right" wrapText="1"/>
    </xf>
    <xf numFmtId="173" fontId="2" fillId="33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укр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="110" zoomScaleNormal="110" zoomScalePageLayoutView="0" workbookViewId="0" topLeftCell="A68">
      <selection activeCell="C79" sqref="C79"/>
    </sheetView>
  </sheetViews>
  <sheetFormatPr defaultColWidth="9.140625" defaultRowHeight="15"/>
  <cols>
    <col min="1" max="1" width="42.00390625" style="4" customWidth="1"/>
    <col min="2" max="2" width="18.421875" style="4" customWidth="1"/>
    <col min="3" max="3" width="17.28125" style="37" customWidth="1"/>
    <col min="4" max="4" width="17.8515625" style="37" customWidth="1"/>
    <col min="5" max="5" width="14.57421875" style="37" customWidth="1"/>
    <col min="6" max="6" width="10.421875" style="4" bestFit="1" customWidth="1"/>
    <col min="7" max="7" width="13.140625" style="4" customWidth="1"/>
    <col min="8" max="8" width="11.8515625" style="4" bestFit="1" customWidth="1"/>
    <col min="9" max="9" width="11.7109375" style="4" customWidth="1"/>
    <col min="10" max="10" width="11.28125" style="4" customWidth="1"/>
    <col min="11" max="11" width="13.8515625" style="4" customWidth="1"/>
    <col min="12" max="16384" width="9.140625" style="4" customWidth="1"/>
  </cols>
  <sheetData>
    <row r="1" spans="1:5" s="1" customFormat="1" ht="34.5" customHeight="1">
      <c r="A1" s="83" t="s">
        <v>67</v>
      </c>
      <c r="B1" s="83"/>
      <c r="C1" s="83"/>
      <c r="D1" s="83"/>
      <c r="E1" s="83"/>
    </row>
    <row r="2" spans="1:5" s="1" customFormat="1" ht="12.75" customHeight="1">
      <c r="A2" s="9"/>
      <c r="B2" s="9"/>
      <c r="C2" s="9"/>
      <c r="D2" s="9"/>
      <c r="E2" s="41"/>
    </row>
    <row r="3" spans="1:5" s="1" customFormat="1" ht="54.75" customHeight="1">
      <c r="A3" s="84"/>
      <c r="B3" s="85" t="s">
        <v>33</v>
      </c>
      <c r="C3" s="85" t="s">
        <v>69</v>
      </c>
      <c r="D3" s="87" t="s">
        <v>71</v>
      </c>
      <c r="E3" s="84" t="s">
        <v>15</v>
      </c>
    </row>
    <row r="4" spans="1:5" s="1" customFormat="1" ht="51.75" customHeight="1">
      <c r="A4" s="84"/>
      <c r="B4" s="86"/>
      <c r="C4" s="86"/>
      <c r="D4" s="87"/>
      <c r="E4" s="84"/>
    </row>
    <row r="5" spans="1:5" s="2" customFormat="1" ht="16.5" customHeight="1">
      <c r="A5" s="10" t="s">
        <v>3</v>
      </c>
      <c r="B5" s="11">
        <f>B6+B13</f>
        <v>1126178.684</v>
      </c>
      <c r="C5" s="11">
        <f>C6+C13</f>
        <v>938025.295</v>
      </c>
      <c r="D5" s="11">
        <f>D6+D13</f>
        <v>819974.671</v>
      </c>
      <c r="E5" s="12">
        <f>SUM(D5)/C5*100</f>
        <v>87.41498500847996</v>
      </c>
    </row>
    <row r="6" spans="1:5" s="8" customFormat="1" ht="16.5" customHeight="1">
      <c r="A6" s="23" t="s">
        <v>31</v>
      </c>
      <c r="B6" s="18">
        <v>1025483.463</v>
      </c>
      <c r="C6" s="18">
        <v>840430.886</v>
      </c>
      <c r="D6" s="48">
        <f>753855.502+590.123</f>
        <v>754445.625</v>
      </c>
      <c r="E6" s="13">
        <f aca="true" t="shared" si="0" ref="E6:E69">SUM(D6)/C6*100</f>
        <v>89.76890754107768</v>
      </c>
    </row>
    <row r="7" spans="1:5" s="3" customFormat="1" ht="14.25" customHeight="1">
      <c r="A7" s="6" t="s">
        <v>1</v>
      </c>
      <c r="B7" s="5">
        <v>658763.806</v>
      </c>
      <c r="C7" s="5">
        <v>549393.876</v>
      </c>
      <c r="D7" s="5">
        <v>496442.535</v>
      </c>
      <c r="E7" s="13">
        <f t="shared" si="0"/>
        <v>90.361861805682</v>
      </c>
    </row>
    <row r="8" spans="1:5" s="3" customFormat="1" ht="15">
      <c r="A8" s="6" t="s">
        <v>26</v>
      </c>
      <c r="B8" s="5">
        <v>145790.687</v>
      </c>
      <c r="C8" s="5">
        <v>121862.958</v>
      </c>
      <c r="D8" s="5">
        <v>110421.236</v>
      </c>
      <c r="E8" s="13">
        <f t="shared" si="0"/>
        <v>90.6109927185585</v>
      </c>
    </row>
    <row r="9" spans="1:5" s="3" customFormat="1" ht="15">
      <c r="A9" s="6" t="s">
        <v>4</v>
      </c>
      <c r="B9" s="5">
        <v>187.729</v>
      </c>
      <c r="C9" s="5">
        <v>184.013</v>
      </c>
      <c r="D9" s="5">
        <f>177.595+0.284</f>
        <v>177.879</v>
      </c>
      <c r="E9" s="13">
        <f t="shared" si="0"/>
        <v>96.66653986403134</v>
      </c>
    </row>
    <row r="10" spans="1:5" s="3" customFormat="1" ht="15">
      <c r="A10" s="6" t="s">
        <v>5</v>
      </c>
      <c r="B10" s="5">
        <v>56871.942</v>
      </c>
      <c r="C10" s="5">
        <v>42079.633</v>
      </c>
      <c r="D10" s="5">
        <f>37751.488+83.184</f>
        <v>37834.672</v>
      </c>
      <c r="E10" s="13">
        <f t="shared" si="0"/>
        <v>89.91207694230603</v>
      </c>
    </row>
    <row r="11" spans="1:5" s="3" customFormat="1" ht="15">
      <c r="A11" s="6" t="s">
        <v>28</v>
      </c>
      <c r="B11" s="5">
        <v>88069.465</v>
      </c>
      <c r="C11" s="5">
        <v>58523.638</v>
      </c>
      <c r="D11" s="5">
        <f>51632.856+22.945</f>
        <v>51655.801</v>
      </c>
      <c r="E11" s="13">
        <f t="shared" si="0"/>
        <v>88.26484949551497</v>
      </c>
    </row>
    <row r="12" spans="1:5" s="53" customFormat="1" ht="15">
      <c r="A12" s="29" t="s">
        <v>13</v>
      </c>
      <c r="B12" s="47">
        <f>SUM(B6)-B7-B8-B9-B10-B11</f>
        <v>75799.834</v>
      </c>
      <c r="C12" s="47">
        <f>SUM(C6)-C7-C8-C9-C10-C11</f>
        <v>68386.76800000001</v>
      </c>
      <c r="D12" s="47">
        <f>SUM(D6)-D7-D8-D9-D10-D11</f>
        <v>57913.502000000044</v>
      </c>
      <c r="E12" s="54">
        <f t="shared" si="0"/>
        <v>84.68524495849846</v>
      </c>
    </row>
    <row r="13" spans="1:5" s="3" customFormat="1" ht="15">
      <c r="A13" s="23" t="s">
        <v>14</v>
      </c>
      <c r="B13" s="18">
        <v>100695.221</v>
      </c>
      <c r="C13" s="18">
        <v>97594.409</v>
      </c>
      <c r="D13" s="18">
        <f>64790.806+738.24</f>
        <v>65529.045999999995</v>
      </c>
      <c r="E13" s="13">
        <f t="shared" si="0"/>
        <v>67.14426233166697</v>
      </c>
    </row>
    <row r="14" spans="1:5" s="2" customFormat="1" ht="14.25">
      <c r="A14" s="10" t="s">
        <v>6</v>
      </c>
      <c r="B14" s="11">
        <f>B15+B22</f>
        <v>537056.785</v>
      </c>
      <c r="C14" s="11">
        <f>C15+C22</f>
        <v>449049.998</v>
      </c>
      <c r="D14" s="11">
        <f>D15+D22</f>
        <v>418593.68200000003</v>
      </c>
      <c r="E14" s="12">
        <f t="shared" si="0"/>
        <v>93.21761137164063</v>
      </c>
    </row>
    <row r="15" spans="1:5" s="8" customFormat="1" ht="15">
      <c r="A15" s="23" t="s">
        <v>30</v>
      </c>
      <c r="B15" s="18">
        <f>478106.964+29125.5</f>
        <v>507232.464</v>
      </c>
      <c r="C15" s="18">
        <f>396003.427+24271.25</f>
        <v>420274.677</v>
      </c>
      <c r="D15" s="18">
        <f>366010.056+675.59+24271.25</f>
        <v>390956.896</v>
      </c>
      <c r="E15" s="13">
        <f t="shared" si="0"/>
        <v>93.02413811622536</v>
      </c>
    </row>
    <row r="16" spans="1:5" s="3" customFormat="1" ht="15">
      <c r="A16" s="6" t="s">
        <v>1</v>
      </c>
      <c r="B16" s="5"/>
      <c r="C16" s="5"/>
      <c r="D16" s="5"/>
      <c r="E16" s="13"/>
    </row>
    <row r="17" spans="1:5" s="3" customFormat="1" ht="15">
      <c r="A17" s="6" t="s">
        <v>26</v>
      </c>
      <c r="B17" s="5"/>
      <c r="C17" s="5"/>
      <c r="D17" s="5"/>
      <c r="E17" s="13"/>
    </row>
    <row r="18" spans="1:5" s="3" customFormat="1" ht="15">
      <c r="A18" s="6" t="s">
        <v>4</v>
      </c>
      <c r="B18" s="5"/>
      <c r="C18" s="5"/>
      <c r="D18" s="5"/>
      <c r="E18" s="13"/>
    </row>
    <row r="19" spans="1:5" s="3" customFormat="1" ht="15">
      <c r="A19" s="6" t="s">
        <v>5</v>
      </c>
      <c r="B19" s="5"/>
      <c r="C19" s="5"/>
      <c r="D19" s="5"/>
      <c r="E19" s="13"/>
    </row>
    <row r="20" spans="1:5" s="3" customFormat="1" ht="15">
      <c r="A20" s="6" t="s">
        <v>28</v>
      </c>
      <c r="B20" s="5"/>
      <c r="C20" s="5"/>
      <c r="D20" s="5"/>
      <c r="E20" s="13"/>
    </row>
    <row r="21" spans="1:5" s="53" customFormat="1" ht="15">
      <c r="A21" s="55" t="s">
        <v>13</v>
      </c>
      <c r="B21" s="47">
        <f>SUM(B15)-B16-B17-B18-B19-B20</f>
        <v>507232.464</v>
      </c>
      <c r="C21" s="47">
        <f>SUM(C15)-C16-C17-C18-C19-C20</f>
        <v>420274.677</v>
      </c>
      <c r="D21" s="47">
        <f>SUM(D15)-D16-D17-D18-D19-D20</f>
        <v>390956.896</v>
      </c>
      <c r="E21" s="54">
        <f t="shared" si="0"/>
        <v>93.02413811622536</v>
      </c>
    </row>
    <row r="22" spans="1:5" s="3" customFormat="1" ht="15">
      <c r="A22" s="36" t="s">
        <v>14</v>
      </c>
      <c r="B22" s="18">
        <v>29824.321</v>
      </c>
      <c r="C22" s="18">
        <v>28775.321</v>
      </c>
      <c r="D22" s="18">
        <v>27636.786</v>
      </c>
      <c r="E22" s="13">
        <f t="shared" si="0"/>
        <v>96.04336299150233</v>
      </c>
    </row>
    <row r="23" spans="1:5" s="2" customFormat="1" ht="28.5" customHeight="1">
      <c r="A23" s="10" t="s">
        <v>25</v>
      </c>
      <c r="B23" s="11">
        <f>B24+B34</f>
        <v>1054486.817</v>
      </c>
      <c r="C23" s="11">
        <f>C24+C34</f>
        <v>926525.857</v>
      </c>
      <c r="D23" s="11">
        <f>D24+D34</f>
        <v>876462.642</v>
      </c>
      <c r="E23" s="12">
        <f t="shared" si="0"/>
        <v>94.59667373319729</v>
      </c>
    </row>
    <row r="24" spans="1:6" s="8" customFormat="1" ht="15">
      <c r="A24" s="23" t="s">
        <v>30</v>
      </c>
      <c r="B24" s="48">
        <v>1049048.705</v>
      </c>
      <c r="C24" s="48">
        <v>921087.745</v>
      </c>
      <c r="D24" s="48">
        <f>874183.754+23.611</f>
        <v>874207.365</v>
      </c>
      <c r="E24" s="13">
        <f t="shared" si="0"/>
        <v>94.91032420586598</v>
      </c>
      <c r="F24" s="79"/>
    </row>
    <row r="25" spans="1:6" s="3" customFormat="1" ht="15">
      <c r="A25" s="6" t="s">
        <v>1</v>
      </c>
      <c r="B25" s="47">
        <v>22699.713</v>
      </c>
      <c r="C25" s="47">
        <v>18910.152</v>
      </c>
      <c r="D25" s="47">
        <v>16918.896</v>
      </c>
      <c r="E25" s="13">
        <f t="shared" si="0"/>
        <v>89.4699101308123</v>
      </c>
      <c r="F25" s="58"/>
    </row>
    <row r="26" spans="1:6" s="3" customFormat="1" ht="15">
      <c r="A26" s="6" t="s">
        <v>26</v>
      </c>
      <c r="B26" s="47">
        <v>4944.224</v>
      </c>
      <c r="C26" s="47">
        <v>4162.416</v>
      </c>
      <c r="D26" s="47">
        <v>3720.544</v>
      </c>
      <c r="E26" s="13">
        <f t="shared" si="0"/>
        <v>89.38424222855187</v>
      </c>
      <c r="F26" s="58"/>
    </row>
    <row r="27" spans="1:6" s="3" customFormat="1" ht="15">
      <c r="A27" s="6" t="s">
        <v>4</v>
      </c>
      <c r="B27" s="47">
        <v>100.175</v>
      </c>
      <c r="C27" s="47">
        <v>93.275</v>
      </c>
      <c r="D27" s="47">
        <v>76.897</v>
      </c>
      <c r="E27" s="13">
        <f t="shared" si="0"/>
        <v>82.44116858751005</v>
      </c>
      <c r="F27" s="58"/>
    </row>
    <row r="28" spans="1:6" s="3" customFormat="1" ht="15">
      <c r="A28" s="6" t="s">
        <v>5</v>
      </c>
      <c r="B28" s="47">
        <v>326.99</v>
      </c>
      <c r="C28" s="47">
        <v>265.555</v>
      </c>
      <c r="D28" s="47">
        <f>253.16+10.362</f>
        <v>263.522</v>
      </c>
      <c r="E28" s="13">
        <f t="shared" si="0"/>
        <v>99.23443354484004</v>
      </c>
      <c r="F28" s="58"/>
    </row>
    <row r="29" spans="1:6" s="3" customFormat="1" ht="15">
      <c r="A29" s="6" t="s">
        <v>28</v>
      </c>
      <c r="B29" s="47">
        <v>1301.5</v>
      </c>
      <c r="C29" s="47">
        <v>982.59</v>
      </c>
      <c r="D29" s="47">
        <f>727.497+2.639</f>
        <v>730.136</v>
      </c>
      <c r="E29" s="13">
        <f t="shared" si="0"/>
        <v>74.30728991746302</v>
      </c>
      <c r="F29" s="58"/>
    </row>
    <row r="30" spans="1:6" s="3" customFormat="1" ht="15">
      <c r="A30" s="6" t="s">
        <v>13</v>
      </c>
      <c r="B30" s="47">
        <f>SUM(B24)-B25-B26-B27-B28-B29</f>
        <v>1019676.103</v>
      </c>
      <c r="C30" s="47">
        <f>SUM(C24)-C25-C26-C27-C28-C29</f>
        <v>896673.757</v>
      </c>
      <c r="D30" s="47">
        <f>SUM(D24)-D25-D26-D27-D28-D29</f>
        <v>852497.37</v>
      </c>
      <c r="E30" s="13">
        <f t="shared" si="0"/>
        <v>95.07330434785993</v>
      </c>
      <c r="F30" s="58"/>
    </row>
    <row r="31" spans="1:6" s="3" customFormat="1" ht="15">
      <c r="A31" s="6" t="s">
        <v>18</v>
      </c>
      <c r="B31" s="5">
        <f>SUM(B32:B33)</f>
        <v>940981.8999999999</v>
      </c>
      <c r="C31" s="5">
        <f>SUM(C32:C33)</f>
        <v>829794.8128</v>
      </c>
      <c r="D31" s="5">
        <f>SUM(D32:D33)</f>
        <v>795688.90011</v>
      </c>
      <c r="E31" s="13">
        <f t="shared" si="0"/>
        <v>95.88983780521411</v>
      </c>
      <c r="F31" s="58"/>
    </row>
    <row r="32" spans="1:6" s="3" customFormat="1" ht="15">
      <c r="A32" s="7" t="s">
        <v>21</v>
      </c>
      <c r="B32" s="80">
        <v>521582.3</v>
      </c>
      <c r="C32" s="80">
        <v>428028.7658</v>
      </c>
      <c r="D32" s="81">
        <v>418435.08977</v>
      </c>
      <c r="E32" s="82">
        <f t="shared" si="0"/>
        <v>97.75863755042981</v>
      </c>
      <c r="F32" s="58"/>
    </row>
    <row r="33" spans="1:6" s="3" customFormat="1" ht="15">
      <c r="A33" s="7" t="s">
        <v>19</v>
      </c>
      <c r="B33" s="5">
        <v>419399.6</v>
      </c>
      <c r="C33" s="5">
        <v>401766.047</v>
      </c>
      <c r="D33" s="47">
        <f>373263.81034+3990</f>
        <v>377253.81034</v>
      </c>
      <c r="E33" s="13">
        <f t="shared" si="0"/>
        <v>93.8988780054876</v>
      </c>
      <c r="F33" s="58"/>
    </row>
    <row r="34" spans="1:6" s="3" customFormat="1" ht="15">
      <c r="A34" s="23" t="s">
        <v>14</v>
      </c>
      <c r="B34" s="48">
        <v>5438.112</v>
      </c>
      <c r="C34" s="48">
        <v>5438.112</v>
      </c>
      <c r="D34" s="48">
        <v>2255.277</v>
      </c>
      <c r="E34" s="13">
        <f t="shared" si="0"/>
        <v>41.471690910374775</v>
      </c>
      <c r="F34" s="58"/>
    </row>
    <row r="35" spans="1:5" s="2" customFormat="1" ht="14.25">
      <c r="A35" s="10" t="s">
        <v>7</v>
      </c>
      <c r="B35" s="50">
        <f>B36+B41</f>
        <v>150822.359</v>
      </c>
      <c r="C35" s="50">
        <f>C36+C41</f>
        <v>127977.32</v>
      </c>
      <c r="D35" s="50">
        <f>D36+D41</f>
        <v>102334.46699999999</v>
      </c>
      <c r="E35" s="12">
        <f t="shared" si="0"/>
        <v>79.96297078263554</v>
      </c>
    </row>
    <row r="36" spans="1:5" s="8" customFormat="1" ht="15">
      <c r="A36" s="23" t="s">
        <v>30</v>
      </c>
      <c r="B36" s="48">
        <v>126595.773</v>
      </c>
      <c r="C36" s="48">
        <v>104063.276</v>
      </c>
      <c r="D36" s="48">
        <f>91130.246+265.468</f>
        <v>91395.71399999999</v>
      </c>
      <c r="E36" s="13">
        <f t="shared" si="0"/>
        <v>87.82705822176884</v>
      </c>
    </row>
    <row r="37" spans="1:5" s="3" customFormat="1" ht="15">
      <c r="A37" s="6" t="s">
        <v>1</v>
      </c>
      <c r="B37" s="47">
        <v>61525.389</v>
      </c>
      <c r="C37" s="47">
        <v>51599.018</v>
      </c>
      <c r="D37" s="47">
        <v>46675.404</v>
      </c>
      <c r="E37" s="13">
        <f t="shared" si="0"/>
        <v>90.45793080790803</v>
      </c>
    </row>
    <row r="38" spans="1:5" s="3" customFormat="1" ht="15">
      <c r="A38" s="6" t="s">
        <v>26</v>
      </c>
      <c r="B38" s="47">
        <v>13662.526</v>
      </c>
      <c r="C38" s="47">
        <v>11538.847</v>
      </c>
      <c r="D38" s="47">
        <v>10465.386</v>
      </c>
      <c r="E38" s="13">
        <f t="shared" si="0"/>
        <v>90.69698211615078</v>
      </c>
    </row>
    <row r="39" spans="1:5" s="3" customFormat="1" ht="15">
      <c r="A39" s="6" t="s">
        <v>28</v>
      </c>
      <c r="B39" s="47">
        <v>6322.26</v>
      </c>
      <c r="C39" s="47">
        <v>4654.236</v>
      </c>
      <c r="D39" s="47">
        <f>3646.99+4.139</f>
        <v>3651.129</v>
      </c>
      <c r="E39" s="13">
        <f t="shared" si="0"/>
        <v>78.44744013840295</v>
      </c>
    </row>
    <row r="40" spans="1:5" s="3" customFormat="1" ht="15">
      <c r="A40" s="6" t="s">
        <v>13</v>
      </c>
      <c r="B40" s="47">
        <f>SUM(B36)-B37-B38-B39</f>
        <v>45085.598</v>
      </c>
      <c r="C40" s="47">
        <f>SUM(C36)-C37-C38-C39</f>
        <v>36271.175</v>
      </c>
      <c r="D40" s="47">
        <f>SUM(D36)-D37-D38-D39</f>
        <v>30603.79499999999</v>
      </c>
      <c r="E40" s="13">
        <f t="shared" si="0"/>
        <v>84.37497544537774</v>
      </c>
    </row>
    <row r="41" spans="1:5" s="3" customFormat="1" ht="15">
      <c r="A41" s="23" t="s">
        <v>14</v>
      </c>
      <c r="B41" s="48">
        <v>24226.586</v>
      </c>
      <c r="C41" s="48">
        <v>23914.044</v>
      </c>
      <c r="D41" s="48">
        <f>10331.619+607.134</f>
        <v>10938.753</v>
      </c>
      <c r="E41" s="13">
        <f t="shared" si="0"/>
        <v>45.74196233811396</v>
      </c>
    </row>
    <row r="42" spans="1:5" s="2" customFormat="1" ht="14.25">
      <c r="A42" s="10" t="s">
        <v>8</v>
      </c>
      <c r="B42" s="50">
        <f>B43+B48</f>
        <v>113707.60999999999</v>
      </c>
      <c r="C42" s="50">
        <f>C43+C48</f>
        <v>102145.082</v>
      </c>
      <c r="D42" s="50">
        <f>D43+D48</f>
        <v>77046.361</v>
      </c>
      <c r="E42" s="12">
        <f t="shared" si="0"/>
        <v>75.42836080938288</v>
      </c>
    </row>
    <row r="43" spans="1:5" s="8" customFormat="1" ht="15">
      <c r="A43" s="23" t="s">
        <v>30</v>
      </c>
      <c r="B43" s="48">
        <v>77198.317</v>
      </c>
      <c r="C43" s="48">
        <v>65775.789</v>
      </c>
      <c r="D43" s="48">
        <f>59507.84+85.411</f>
        <v>59593.251</v>
      </c>
      <c r="E43" s="13">
        <f t="shared" si="0"/>
        <v>90.60058709443986</v>
      </c>
    </row>
    <row r="44" spans="1:5" s="3" customFormat="1" ht="15">
      <c r="A44" s="6" t="s">
        <v>1</v>
      </c>
      <c r="B44" s="47">
        <v>38000.765</v>
      </c>
      <c r="C44" s="47">
        <v>31432.175</v>
      </c>
      <c r="D44" s="47">
        <v>28703.048</v>
      </c>
      <c r="E44" s="13">
        <f t="shared" si="0"/>
        <v>91.31740962882779</v>
      </c>
    </row>
    <row r="45" spans="1:5" s="3" customFormat="1" ht="15">
      <c r="A45" s="6" t="s">
        <v>26</v>
      </c>
      <c r="B45" s="47">
        <v>8368.851</v>
      </c>
      <c r="C45" s="47">
        <v>6920.119</v>
      </c>
      <c r="D45" s="47">
        <v>6282.432</v>
      </c>
      <c r="E45" s="13">
        <f t="shared" si="0"/>
        <v>90.78502840774848</v>
      </c>
    </row>
    <row r="46" spans="1:5" s="3" customFormat="1" ht="15">
      <c r="A46" s="6" t="s">
        <v>28</v>
      </c>
      <c r="B46" s="47">
        <v>5627.013</v>
      </c>
      <c r="C46" s="47">
        <v>4190.545</v>
      </c>
      <c r="D46" s="47">
        <f>3241.817+4.403</f>
        <v>3246.22</v>
      </c>
      <c r="E46" s="13">
        <f t="shared" si="0"/>
        <v>77.46534162024271</v>
      </c>
    </row>
    <row r="47" spans="1:5" s="3" customFormat="1" ht="15">
      <c r="A47" s="6" t="s">
        <v>13</v>
      </c>
      <c r="B47" s="47">
        <f>SUM(B43)-B44-B45-B46</f>
        <v>25201.687999999995</v>
      </c>
      <c r="C47" s="47">
        <f>SUM(C43)-C44-C45-C46</f>
        <v>23232.950000000004</v>
      </c>
      <c r="D47" s="47">
        <f>SUM(D43)-D44-D45-D46</f>
        <v>21361.550999999996</v>
      </c>
      <c r="E47" s="13">
        <f t="shared" si="0"/>
        <v>91.94506509074392</v>
      </c>
    </row>
    <row r="48" spans="1:5" s="3" customFormat="1" ht="15">
      <c r="A48" s="23" t="s">
        <v>14</v>
      </c>
      <c r="B48" s="48">
        <v>36509.293</v>
      </c>
      <c r="C48" s="48">
        <v>36369.293</v>
      </c>
      <c r="D48" s="48">
        <f>17451.298+1.812</f>
        <v>17453.11</v>
      </c>
      <c r="E48" s="13">
        <f t="shared" si="0"/>
        <v>47.988587515297596</v>
      </c>
    </row>
    <row r="49" spans="1:5" s="3" customFormat="1" ht="14.25">
      <c r="A49" s="10" t="s">
        <v>0</v>
      </c>
      <c r="B49" s="11">
        <f>B50+B55</f>
        <v>163848.806</v>
      </c>
      <c r="C49" s="11">
        <f>C50+C55</f>
        <v>135725.228</v>
      </c>
      <c r="D49" s="11">
        <f>D50+D55</f>
        <v>107425.95899999999</v>
      </c>
      <c r="E49" s="12">
        <f t="shared" si="0"/>
        <v>79.14958816646819</v>
      </c>
    </row>
    <row r="50" spans="1:5" s="3" customFormat="1" ht="15">
      <c r="A50" s="23" t="s">
        <v>30</v>
      </c>
      <c r="B50" s="18">
        <f>146383.581+90.5</f>
        <v>146474.081</v>
      </c>
      <c r="C50" s="18">
        <v>118686.503</v>
      </c>
      <c r="D50" s="18">
        <v>102419.313</v>
      </c>
      <c r="E50" s="13">
        <f t="shared" si="0"/>
        <v>86.29398491924562</v>
      </c>
    </row>
    <row r="51" spans="1:5" s="3" customFormat="1" ht="15">
      <c r="A51" s="6" t="s">
        <v>1</v>
      </c>
      <c r="B51" s="5">
        <f>96802.106+74.2</f>
        <v>96876.306</v>
      </c>
      <c r="C51" s="5">
        <v>77630.733</v>
      </c>
      <c r="D51" s="5">
        <v>69883.65</v>
      </c>
      <c r="E51" s="13">
        <f t="shared" si="0"/>
        <v>90.02059789903053</v>
      </c>
    </row>
    <row r="52" spans="1:5" s="3" customFormat="1" ht="15">
      <c r="A52" s="6" t="s">
        <v>26</v>
      </c>
      <c r="B52" s="5">
        <f>21264.482+16.3</f>
        <v>21280.782</v>
      </c>
      <c r="C52" s="5">
        <v>17109.358</v>
      </c>
      <c r="D52" s="5">
        <v>15221.051</v>
      </c>
      <c r="E52" s="13">
        <f t="shared" si="0"/>
        <v>88.96330885121463</v>
      </c>
    </row>
    <row r="53" spans="1:5" s="3" customFormat="1" ht="15">
      <c r="A53" s="6" t="s">
        <v>28</v>
      </c>
      <c r="B53" s="5">
        <f>5245.45-5.681</f>
        <v>5239.769</v>
      </c>
      <c r="C53" s="5">
        <v>3730.444</v>
      </c>
      <c r="D53" s="5">
        <v>2989.87</v>
      </c>
      <c r="E53" s="13">
        <f t="shared" si="0"/>
        <v>80.14783226875942</v>
      </c>
    </row>
    <row r="54" spans="1:5" s="3" customFormat="1" ht="15">
      <c r="A54" s="6" t="s">
        <v>13</v>
      </c>
      <c r="B54" s="5">
        <f>SUM(B50)-B51-B52-B53+5.681</f>
        <v>23082.90500000001</v>
      </c>
      <c r="C54" s="5">
        <f>SUM(C50)-C51-C52-C53</f>
        <v>20215.968000000004</v>
      </c>
      <c r="D54" s="5">
        <f>SUM(D50)-D51-D52-D53</f>
        <v>14324.742000000002</v>
      </c>
      <c r="E54" s="13">
        <f t="shared" si="0"/>
        <v>70.85855102263714</v>
      </c>
    </row>
    <row r="55" spans="1:7" s="3" customFormat="1" ht="15">
      <c r="A55" s="23" t="s">
        <v>14</v>
      </c>
      <c r="B55" s="18">
        <v>17374.725</v>
      </c>
      <c r="C55" s="18">
        <v>17038.725</v>
      </c>
      <c r="D55" s="18">
        <v>5006.646</v>
      </c>
      <c r="E55" s="13">
        <f t="shared" si="0"/>
        <v>29.38392397318462</v>
      </c>
      <c r="G55" s="76"/>
    </row>
    <row r="56" spans="1:7" s="58" customFormat="1" ht="14.25" customHeight="1">
      <c r="A56" s="14" t="s">
        <v>9</v>
      </c>
      <c r="B56" s="15">
        <f>B57+B60</f>
        <v>550605.306</v>
      </c>
      <c r="C56" s="15">
        <f>C57+C60</f>
        <v>526390.4299999999</v>
      </c>
      <c r="D56" s="49">
        <f>D57+D60</f>
        <v>256380.36299999998</v>
      </c>
      <c r="E56" s="12">
        <f t="shared" si="0"/>
        <v>48.70536172171672</v>
      </c>
      <c r="G56" s="73"/>
    </row>
    <row r="57" spans="1:7" s="58" customFormat="1" ht="14.25" customHeight="1">
      <c r="A57" s="23" t="s">
        <v>30</v>
      </c>
      <c r="B57" s="18">
        <v>345485.049</v>
      </c>
      <c r="C57" s="18">
        <v>324646.85</v>
      </c>
      <c r="D57" s="18">
        <f>159146.941+57.123</f>
        <v>159204.06399999998</v>
      </c>
      <c r="E57" s="13">
        <f t="shared" si="0"/>
        <v>49.039152543756394</v>
      </c>
      <c r="G57" s="74"/>
    </row>
    <row r="58" spans="1:7" s="58" customFormat="1" ht="15">
      <c r="A58" s="6" t="s">
        <v>28</v>
      </c>
      <c r="B58" s="5">
        <v>25570.02505</v>
      </c>
      <c r="C58" s="5">
        <v>25179.877</v>
      </c>
      <c r="D58" s="5">
        <v>21204.954</v>
      </c>
      <c r="E58" s="13">
        <f t="shared" si="0"/>
        <v>84.21389032202184</v>
      </c>
      <c r="G58" s="75"/>
    </row>
    <row r="59" spans="1:7" s="58" customFormat="1" ht="15">
      <c r="A59" s="6" t="s">
        <v>13</v>
      </c>
      <c r="B59" s="5">
        <f>SUM(B57)-B58</f>
        <v>319915.02395</v>
      </c>
      <c r="C59" s="5">
        <f>SUM(C57)-C58</f>
        <v>299466.973</v>
      </c>
      <c r="D59" s="5">
        <f>SUM(D57)-D58</f>
        <v>137999.11</v>
      </c>
      <c r="E59" s="13">
        <f t="shared" si="0"/>
        <v>46.081579086185236</v>
      </c>
      <c r="G59" s="75"/>
    </row>
    <row r="60" spans="1:7" s="58" customFormat="1" ht="15">
      <c r="A60" s="23" t="s">
        <v>14</v>
      </c>
      <c r="B60" s="18">
        <v>205120.257</v>
      </c>
      <c r="C60" s="18">
        <v>201743.58</v>
      </c>
      <c r="D60" s="18">
        <v>97176.299</v>
      </c>
      <c r="E60" s="13">
        <f t="shared" si="0"/>
        <v>48.16822374223755</v>
      </c>
      <c r="G60" s="74"/>
    </row>
    <row r="61" spans="1:7" s="58" customFormat="1" ht="17.25" customHeight="1">
      <c r="A61" s="14" t="s">
        <v>35</v>
      </c>
      <c r="B61" s="15">
        <f>SUM(B62)</f>
        <v>184133.332</v>
      </c>
      <c r="C61" s="15">
        <f>SUM(C62)</f>
        <v>168078.266</v>
      </c>
      <c r="D61" s="15">
        <f>SUM(D62)</f>
        <v>65102.486999999994</v>
      </c>
      <c r="E61" s="12">
        <f t="shared" si="0"/>
        <v>38.73343564836633</v>
      </c>
      <c r="G61" s="76"/>
    </row>
    <row r="62" spans="1:7" s="58" customFormat="1" ht="15">
      <c r="A62" s="23" t="s">
        <v>14</v>
      </c>
      <c r="B62" s="18">
        <v>184133.332</v>
      </c>
      <c r="C62" s="18">
        <v>168078.266</v>
      </c>
      <c r="D62" s="18">
        <f>64087.073+1015.414</f>
        <v>65102.486999999994</v>
      </c>
      <c r="E62" s="13">
        <f t="shared" si="0"/>
        <v>38.73343564836633</v>
      </c>
      <c r="G62" s="76"/>
    </row>
    <row r="63" spans="1:7" s="58" customFormat="1" ht="15" customHeight="1">
      <c r="A63" s="16" t="s">
        <v>16</v>
      </c>
      <c r="B63" s="15">
        <f>SUM(B64:B65)</f>
        <v>181591.049</v>
      </c>
      <c r="C63" s="15">
        <f>SUM(C64:C65)</f>
        <v>180591.049</v>
      </c>
      <c r="D63" s="15">
        <f>SUM(D64:D65)</f>
        <v>108686.769</v>
      </c>
      <c r="E63" s="12">
        <f t="shared" si="0"/>
        <v>60.18391808555251</v>
      </c>
      <c r="G63" s="77"/>
    </row>
    <row r="64" spans="1:7" s="58" customFormat="1" ht="15">
      <c r="A64" s="23" t="s">
        <v>13</v>
      </c>
      <c r="B64" s="18">
        <v>97630.315</v>
      </c>
      <c r="C64" s="18">
        <v>96630.315</v>
      </c>
      <c r="D64" s="18">
        <v>61218.471</v>
      </c>
      <c r="E64" s="13">
        <f t="shared" si="0"/>
        <v>63.353276867616536</v>
      </c>
      <c r="G64" s="71"/>
    </row>
    <row r="65" spans="1:7" s="58" customFormat="1" ht="15">
      <c r="A65" s="23" t="s">
        <v>14</v>
      </c>
      <c r="B65" s="18">
        <v>83960.734</v>
      </c>
      <c r="C65" s="18">
        <v>83960.734</v>
      </c>
      <c r="D65" s="18">
        <v>47468.298</v>
      </c>
      <c r="E65" s="13">
        <f t="shared" si="0"/>
        <v>56.536306602560195</v>
      </c>
      <c r="G65" s="71"/>
    </row>
    <row r="66" spans="1:7" s="58" customFormat="1" ht="45.75" customHeight="1">
      <c r="A66" s="17" t="s">
        <v>20</v>
      </c>
      <c r="B66" s="15">
        <f>SUM(B67:B67)</f>
        <v>15068.326</v>
      </c>
      <c r="C66" s="15">
        <f>SUM(C67:C67)</f>
        <v>15068.326</v>
      </c>
      <c r="D66" s="15">
        <f>SUM(D67:D67)</f>
        <v>9245.166</v>
      </c>
      <c r="E66" s="12">
        <f t="shared" si="0"/>
        <v>61.35496404842847</v>
      </c>
      <c r="G66" s="77"/>
    </row>
    <row r="67" spans="1:7" s="58" customFormat="1" ht="15">
      <c r="A67" s="23" t="s">
        <v>14</v>
      </c>
      <c r="B67" s="18">
        <v>15068.326</v>
      </c>
      <c r="C67" s="18">
        <v>15068.326</v>
      </c>
      <c r="D67" s="18">
        <v>9245.166</v>
      </c>
      <c r="E67" s="13">
        <f t="shared" si="0"/>
        <v>61.35496404842847</v>
      </c>
      <c r="G67" s="74"/>
    </row>
    <row r="68" spans="1:7" s="58" customFormat="1" ht="28.5">
      <c r="A68" s="16" t="s">
        <v>10</v>
      </c>
      <c r="B68" s="11">
        <f>SUM(B69)+B72</f>
        <v>8734</v>
      </c>
      <c r="C68" s="11">
        <f>SUM(C69)+C72</f>
        <v>7581.84</v>
      </c>
      <c r="D68" s="11">
        <f>SUM(D69)+D72</f>
        <v>6719.102000000001</v>
      </c>
      <c r="E68" s="12">
        <f t="shared" si="0"/>
        <v>88.62099437603538</v>
      </c>
      <c r="G68" s="76"/>
    </row>
    <row r="69" spans="1:7" s="58" customFormat="1" ht="15">
      <c r="A69" s="23" t="s">
        <v>30</v>
      </c>
      <c r="B69" s="18">
        <v>8564</v>
      </c>
      <c r="C69" s="18">
        <v>7411.84</v>
      </c>
      <c r="D69" s="18">
        <v>6556.801</v>
      </c>
      <c r="E69" s="13">
        <f t="shared" si="0"/>
        <v>88.46387671617305</v>
      </c>
      <c r="G69" s="76"/>
    </row>
    <row r="70" spans="1:7" s="58" customFormat="1" ht="15">
      <c r="A70" s="6" t="s">
        <v>28</v>
      </c>
      <c r="B70" s="5">
        <v>19</v>
      </c>
      <c r="C70" s="5">
        <v>18.9</v>
      </c>
      <c r="D70" s="5">
        <v>6.946</v>
      </c>
      <c r="E70" s="13">
        <f aca="true" t="shared" si="1" ref="E70:E76">SUM(D70)/C70*100</f>
        <v>36.75132275132275</v>
      </c>
      <c r="G70" s="76"/>
    </row>
    <row r="71" spans="1:7" s="58" customFormat="1" ht="15">
      <c r="A71" s="6" t="s">
        <v>13</v>
      </c>
      <c r="B71" s="5">
        <f>SUM(B69)-B70</f>
        <v>8545</v>
      </c>
      <c r="C71" s="5">
        <f>SUM(C69)-C70</f>
        <v>7392.9400000000005</v>
      </c>
      <c r="D71" s="5">
        <f>SUM(D69)-D70</f>
        <v>6549.8550000000005</v>
      </c>
      <c r="E71" s="12">
        <f t="shared" si="1"/>
        <v>88.59607950287707</v>
      </c>
      <c r="G71" s="76"/>
    </row>
    <row r="72" spans="1:7" s="58" customFormat="1" ht="15">
      <c r="A72" s="23" t="s">
        <v>14</v>
      </c>
      <c r="B72" s="18">
        <v>170</v>
      </c>
      <c r="C72" s="18">
        <v>170</v>
      </c>
      <c r="D72" s="5">
        <v>162.301</v>
      </c>
      <c r="E72" s="13">
        <f t="shared" si="1"/>
        <v>95.47117647058823</v>
      </c>
      <c r="G72" s="76"/>
    </row>
    <row r="73" spans="1:7" s="2" customFormat="1" ht="15">
      <c r="A73" s="16" t="s">
        <v>11</v>
      </c>
      <c r="B73" s="11">
        <v>2589.8</v>
      </c>
      <c r="C73" s="11">
        <v>2189.8</v>
      </c>
      <c r="D73" s="11"/>
      <c r="E73" s="13">
        <f t="shared" si="1"/>
        <v>0</v>
      </c>
      <c r="G73" s="78"/>
    </row>
    <row r="74" spans="1:7" s="2" customFormat="1" ht="14.25">
      <c r="A74" s="16" t="s">
        <v>12</v>
      </c>
      <c r="B74" s="11">
        <v>53836.8</v>
      </c>
      <c r="C74" s="11">
        <v>44864</v>
      </c>
      <c r="D74" s="11">
        <v>43368.533</v>
      </c>
      <c r="E74" s="12">
        <f t="shared" si="1"/>
        <v>96.66666592368045</v>
      </c>
      <c r="G74" s="78"/>
    </row>
    <row r="75" spans="1:5" s="2" customFormat="1" ht="15">
      <c r="A75" s="10" t="s">
        <v>17</v>
      </c>
      <c r="B75" s="11">
        <f>SUM(B76)+B80</f>
        <v>135190.99200000003</v>
      </c>
      <c r="C75" s="11">
        <f>SUM(C76)+C80</f>
        <v>127255.935</v>
      </c>
      <c r="D75" s="11">
        <f>SUM(D76)+D80</f>
        <v>98164.226</v>
      </c>
      <c r="E75" s="13">
        <f t="shared" si="1"/>
        <v>77.13921240687124</v>
      </c>
    </row>
    <row r="76" spans="1:5" s="2" customFormat="1" ht="15">
      <c r="A76" s="23" t="s">
        <v>30</v>
      </c>
      <c r="B76" s="18">
        <v>63496.05</v>
      </c>
      <c r="C76" s="18">
        <v>59962.612</v>
      </c>
      <c r="D76" s="18">
        <v>48899.37</v>
      </c>
      <c r="E76" s="12">
        <f t="shared" si="1"/>
        <v>81.54976637775553</v>
      </c>
    </row>
    <row r="77" spans="1:5" s="3" customFormat="1" ht="15">
      <c r="A77" s="6" t="s">
        <v>1</v>
      </c>
      <c r="B77" s="5"/>
      <c r="C77" s="5"/>
      <c r="D77" s="5"/>
      <c r="E77" s="12"/>
    </row>
    <row r="78" spans="1:5" s="3" customFormat="1" ht="15">
      <c r="A78" s="6" t="s">
        <v>26</v>
      </c>
      <c r="B78" s="5"/>
      <c r="C78" s="5"/>
      <c r="D78" s="5"/>
      <c r="E78" s="12"/>
    </row>
    <row r="79" spans="1:5" s="3" customFormat="1" ht="15">
      <c r="A79" s="6" t="s">
        <v>13</v>
      </c>
      <c r="B79" s="5">
        <f>SUM(B76)-B77-B78</f>
        <v>63496.05</v>
      </c>
      <c r="C79" s="5">
        <f>SUM(C76)-C77-C78</f>
        <v>59962.612</v>
      </c>
      <c r="D79" s="5">
        <f>SUM(D76)-D77-D78</f>
        <v>48899.37</v>
      </c>
      <c r="E79" s="13">
        <f aca="true" t="shared" si="2" ref="E79:E90">SUM(D79)/C79*100</f>
        <v>81.54976637775553</v>
      </c>
    </row>
    <row r="80" spans="1:5" s="3" customFormat="1" ht="15">
      <c r="A80" s="23" t="s">
        <v>14</v>
      </c>
      <c r="B80" s="18">
        <f>3035.586+48800.3+19551.056+308</f>
        <v>71694.94200000001</v>
      </c>
      <c r="C80" s="18">
        <f>48800.3+308+1502.7+16682.323</f>
        <v>67293.323</v>
      </c>
      <c r="D80" s="18">
        <v>49264.856</v>
      </c>
      <c r="E80" s="13">
        <f t="shared" si="2"/>
        <v>73.20912952983463</v>
      </c>
    </row>
    <row r="81" spans="1:5" s="3" customFormat="1" ht="27">
      <c r="A81" s="19" t="s">
        <v>22</v>
      </c>
      <c r="B81" s="50">
        <v>25360.833</v>
      </c>
      <c r="C81" s="50">
        <v>25162.718</v>
      </c>
      <c r="D81" s="50">
        <v>18000</v>
      </c>
      <c r="E81" s="13">
        <f t="shared" si="2"/>
        <v>71.53440260308922</v>
      </c>
    </row>
    <row r="82" spans="1:5" s="56" customFormat="1" ht="15.75">
      <c r="A82" s="20" t="s">
        <v>24</v>
      </c>
      <c r="B82" s="51">
        <f>B5+B14+B23+B35+B42+B49+B56+B61+B63+B66+B68+B73+B74+B75+B81</f>
        <v>4303211.498999999</v>
      </c>
      <c r="C82" s="51">
        <f>C5+C14+C23+C35+C42+C49+C56+C61+C63+C66+C68+C73+C74+C75+C81</f>
        <v>3776631.1439999994</v>
      </c>
      <c r="D82" s="21">
        <f>D5+D14+D23+D35+D42+D49+D56+D61+D63+D66+D68+D73+D74+D75+D81</f>
        <v>3007504.428</v>
      </c>
      <c r="E82" s="52">
        <f t="shared" si="2"/>
        <v>79.63458207397551</v>
      </c>
    </row>
    <row r="83" spans="1:17" s="56" customFormat="1" ht="15.75">
      <c r="A83" s="10" t="s">
        <v>30</v>
      </c>
      <c r="B83" s="21">
        <f>B6+B15+B24+B36+B43+B50+B57+B64+B69+B76+B74</f>
        <v>3501045.017</v>
      </c>
      <c r="C83" s="21">
        <f>C6+C15+C24+C36+C43+C50+C57+C64+C69+C76+C74</f>
        <v>3003834.4930000002</v>
      </c>
      <c r="D83" s="21">
        <f>D6+D15+D24+D36+D43+D50+D57+D64+D69+D76+D74</f>
        <v>2592265.403</v>
      </c>
      <c r="E83" s="52">
        <f t="shared" si="2"/>
        <v>86.29854304692545</v>
      </c>
      <c r="F83" s="71"/>
      <c r="G83" s="71"/>
      <c r="H83" s="71"/>
      <c r="I83" s="67"/>
      <c r="J83" s="67"/>
      <c r="K83" s="67"/>
      <c r="L83" s="68"/>
      <c r="M83" s="68"/>
      <c r="N83" s="68"/>
      <c r="O83" s="68"/>
      <c r="P83" s="68"/>
      <c r="Q83" s="68"/>
    </row>
    <row r="84" spans="1:17" s="57" customFormat="1" ht="15">
      <c r="A84" s="22" t="s">
        <v>1</v>
      </c>
      <c r="B84" s="15">
        <f aca="true" t="shared" si="3" ref="B84:D85">B7+B16+B25+B37+B44+B51+B77</f>
        <v>877865.9789999999</v>
      </c>
      <c r="C84" s="15">
        <f t="shared" si="3"/>
        <v>728965.9540000001</v>
      </c>
      <c r="D84" s="15">
        <f t="shared" si="3"/>
        <v>658623.5329999999</v>
      </c>
      <c r="E84" s="12">
        <f t="shared" si="2"/>
        <v>90.3503832224241</v>
      </c>
      <c r="F84" s="72"/>
      <c r="G84" s="72"/>
      <c r="H84" s="69"/>
      <c r="I84" s="67"/>
      <c r="J84" s="67"/>
      <c r="K84" s="67"/>
      <c r="L84" s="69"/>
      <c r="M84" s="69"/>
      <c r="N84" s="69"/>
      <c r="O84" s="69"/>
      <c r="P84" s="69"/>
      <c r="Q84" s="69"/>
    </row>
    <row r="85" spans="1:17" s="37" customFormat="1" ht="15">
      <c r="A85" s="22" t="s">
        <v>27</v>
      </c>
      <c r="B85" s="15">
        <f t="shared" si="3"/>
        <v>194047.07</v>
      </c>
      <c r="C85" s="15">
        <f t="shared" si="3"/>
        <v>161593.698</v>
      </c>
      <c r="D85" s="15">
        <f t="shared" si="3"/>
        <v>146110.649</v>
      </c>
      <c r="E85" s="12">
        <f t="shared" si="2"/>
        <v>90.41853166823375</v>
      </c>
      <c r="F85" s="72"/>
      <c r="G85" s="72"/>
      <c r="H85" s="46"/>
      <c r="I85" s="67"/>
      <c r="J85" s="67"/>
      <c r="K85" s="67"/>
      <c r="L85" s="46"/>
      <c r="M85" s="46"/>
      <c r="N85" s="46"/>
      <c r="O85" s="46"/>
      <c r="P85" s="46"/>
      <c r="Q85" s="46"/>
    </row>
    <row r="86" spans="1:17" s="37" customFormat="1" ht="15">
      <c r="A86" s="22" t="s">
        <v>2</v>
      </c>
      <c r="B86" s="15">
        <f>B70+B11+B20+B29+B39+B46+B53+B58</f>
        <v>132149.03205</v>
      </c>
      <c r="C86" s="15">
        <f>C70+C11+C20+C29+C39+C46+C53+C58</f>
        <v>97280.23000000001</v>
      </c>
      <c r="D86" s="15">
        <f>D70+D11+D20+D29+D39+D46+D53+D58</f>
        <v>83485.05600000001</v>
      </c>
      <c r="E86" s="12">
        <f t="shared" si="2"/>
        <v>85.8191392022819</v>
      </c>
      <c r="F86" s="71"/>
      <c r="G86" s="71"/>
      <c r="H86" s="71"/>
      <c r="I86" s="67"/>
      <c r="J86" s="67"/>
      <c r="K86" s="67"/>
      <c r="L86" s="46"/>
      <c r="M86" s="46"/>
      <c r="N86" s="46"/>
      <c r="O86" s="46"/>
      <c r="P86" s="46"/>
      <c r="Q86" s="46"/>
    </row>
    <row r="87" spans="1:17" s="37" customFormat="1" ht="15">
      <c r="A87" s="22" t="s">
        <v>13</v>
      </c>
      <c r="B87" s="15">
        <f>B83-B84-B85-B86</f>
        <v>2296982.9359500003</v>
      </c>
      <c r="C87" s="15">
        <f>C83-C84-C85-C86</f>
        <v>2015994.611</v>
      </c>
      <c r="D87" s="15">
        <f>D83-D84-D85-D86</f>
        <v>1704046.165</v>
      </c>
      <c r="E87" s="12">
        <f t="shared" si="2"/>
        <v>84.52632540296013</v>
      </c>
      <c r="F87" s="46"/>
      <c r="G87" s="46"/>
      <c r="H87" s="46"/>
      <c r="I87" s="67"/>
      <c r="J87" s="67"/>
      <c r="K87" s="67"/>
      <c r="L87" s="46"/>
      <c r="M87" s="46"/>
      <c r="N87" s="46"/>
      <c r="O87" s="46"/>
      <c r="P87" s="46"/>
      <c r="Q87" s="46"/>
    </row>
    <row r="88" spans="1:17" s="37" customFormat="1" ht="20.25" customHeight="1">
      <c r="A88" s="10" t="s">
        <v>14</v>
      </c>
      <c r="B88" s="11">
        <f>B13+B22+B41+B34+B55+B60+B62+B65+B67+B72+B80+B48</f>
        <v>774215.8489999999</v>
      </c>
      <c r="C88" s="11">
        <f>C13+C22+C41+C34+C55+C60+C62+C65+C67+C72+C80+C48</f>
        <v>745444.1329999998</v>
      </c>
      <c r="D88" s="11">
        <f>D13+D22+D41+D34+D55+D60+D62+D65+D67+D72+D80+D48</f>
        <v>397239.025</v>
      </c>
      <c r="E88" s="12">
        <f t="shared" si="2"/>
        <v>53.28890622578689</v>
      </c>
      <c r="F88" s="71"/>
      <c r="G88" s="71"/>
      <c r="H88" s="71"/>
      <c r="I88" s="67"/>
      <c r="J88" s="67"/>
      <c r="K88" s="67"/>
      <c r="L88" s="46"/>
      <c r="M88" s="46"/>
      <c r="N88" s="46"/>
      <c r="O88" s="46"/>
      <c r="P88" s="46"/>
      <c r="Q88" s="46"/>
    </row>
    <row r="89" spans="1:17" s="37" customFormat="1" ht="15">
      <c r="A89" s="10" t="s">
        <v>23</v>
      </c>
      <c r="B89" s="11">
        <f>SUM(B81)</f>
        <v>25360.833</v>
      </c>
      <c r="C89" s="11">
        <f>SUM(C81)</f>
        <v>25162.718</v>
      </c>
      <c r="D89" s="11">
        <f>SUM(D81)</f>
        <v>18000</v>
      </c>
      <c r="E89" s="12">
        <f t="shared" si="2"/>
        <v>71.53440260308922</v>
      </c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</row>
    <row r="90" spans="1:17" s="37" customFormat="1" ht="15">
      <c r="A90" s="10" t="s">
        <v>29</v>
      </c>
      <c r="B90" s="11">
        <f>SUM(B73)</f>
        <v>2589.8</v>
      </c>
      <c r="C90" s="11">
        <f>SUM(C73)</f>
        <v>2189.8</v>
      </c>
      <c r="D90" s="11"/>
      <c r="E90" s="12">
        <f t="shared" si="2"/>
        <v>0</v>
      </c>
      <c r="F90" s="46"/>
      <c r="G90" s="46"/>
      <c r="H90" s="70"/>
      <c r="I90" s="46"/>
      <c r="J90" s="46"/>
      <c r="K90" s="46"/>
      <c r="L90" s="46"/>
      <c r="M90" s="46"/>
      <c r="N90" s="46"/>
      <c r="O90" s="46"/>
      <c r="P90" s="46"/>
      <c r="Q90" s="46"/>
    </row>
    <row r="91" spans="2:17" ht="15">
      <c r="B91" s="37"/>
      <c r="E91" s="45"/>
      <c r="F91" s="46"/>
      <c r="G91" s="46"/>
      <c r="H91" s="70"/>
      <c r="I91" s="46"/>
      <c r="J91" s="46"/>
      <c r="K91" s="46"/>
      <c r="L91" s="46"/>
      <c r="M91" s="46"/>
      <c r="N91" s="46"/>
      <c r="O91" s="46"/>
      <c r="P91" s="46"/>
      <c r="Q91" s="46"/>
    </row>
    <row r="92" spans="2:17" ht="15">
      <c r="B92" s="37"/>
      <c r="C92" s="42"/>
      <c r="D92" s="43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</row>
    <row r="93" spans="2:17" ht="15">
      <c r="B93" s="39"/>
      <c r="C93" s="44"/>
      <c r="D93" s="44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</row>
    <row r="94" spans="2:4" ht="15">
      <c r="B94" s="39"/>
      <c r="C94" s="38"/>
      <c r="D94" s="40"/>
    </row>
    <row r="95" spans="2:4" ht="15">
      <c r="B95" s="39"/>
      <c r="C95" s="39"/>
      <c r="D95" s="39"/>
    </row>
    <row r="96" ht="15">
      <c r="D96" s="38"/>
    </row>
    <row r="98" ht="15">
      <c r="D98" s="39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3937007874015748" right="0.1968503937007874" top="0.4330708661417323" bottom="0.35433070866141736" header="0.1968503937007874" footer="0.1968503937007874"/>
  <pageSetup fitToHeight="2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64">
      <selection activeCell="C79" sqref="C79"/>
    </sheetView>
  </sheetViews>
  <sheetFormatPr defaultColWidth="9.140625" defaultRowHeight="15"/>
  <cols>
    <col min="1" max="1" width="36.140625" style="34" customWidth="1"/>
    <col min="2" max="2" width="17.28125" style="34" customWidth="1"/>
    <col min="3" max="3" width="18.57421875" style="34" customWidth="1"/>
    <col min="4" max="4" width="17.57421875" style="34" customWidth="1"/>
    <col min="5" max="5" width="15.140625" style="34" customWidth="1"/>
    <col min="6" max="16384" width="9.140625" style="34" customWidth="1"/>
  </cols>
  <sheetData>
    <row r="1" spans="1:5" s="24" customFormat="1" ht="40.5" customHeight="1">
      <c r="A1" s="90" t="s">
        <v>68</v>
      </c>
      <c r="B1" s="90"/>
      <c r="C1" s="90"/>
      <c r="D1" s="90"/>
      <c r="E1" s="90"/>
    </row>
    <row r="2" spans="1:4" s="24" customFormat="1" ht="12.75" customHeight="1">
      <c r="A2" s="25"/>
      <c r="B2" s="25"/>
      <c r="C2" s="25"/>
      <c r="D2" s="26"/>
    </row>
    <row r="3" spans="1:5" s="24" customFormat="1" ht="44.25" customHeight="1">
      <c r="A3" s="91"/>
      <c r="B3" s="88" t="s">
        <v>34</v>
      </c>
      <c r="C3" s="88" t="s">
        <v>70</v>
      </c>
      <c r="D3" s="88" t="s">
        <v>72</v>
      </c>
      <c r="E3" s="88" t="s">
        <v>32</v>
      </c>
    </row>
    <row r="4" spans="1:5" s="24" customFormat="1" ht="114" customHeight="1">
      <c r="A4" s="92"/>
      <c r="B4" s="89"/>
      <c r="C4" s="89"/>
      <c r="D4" s="89"/>
      <c r="E4" s="89"/>
    </row>
    <row r="5" spans="1:5" s="27" customFormat="1" ht="14.25">
      <c r="A5" s="59" t="s">
        <v>36</v>
      </c>
      <c r="B5" s="11">
        <f>B6+B13</f>
        <v>1126178.684</v>
      </c>
      <c r="C5" s="11">
        <f>C6+C13</f>
        <v>938025.295</v>
      </c>
      <c r="D5" s="11">
        <f>D6+D13</f>
        <v>819974.671</v>
      </c>
      <c r="E5" s="12">
        <f>SUM(D5)/C5*100</f>
        <v>87.41498500847996</v>
      </c>
    </row>
    <row r="6" spans="1:5" s="28" customFormat="1" ht="15">
      <c r="A6" s="60" t="s">
        <v>37</v>
      </c>
      <c r="B6" s="18">
        <v>1025483.463</v>
      </c>
      <c r="C6" s="18">
        <v>840430.886</v>
      </c>
      <c r="D6" s="48">
        <f>753855.502+590.123</f>
        <v>754445.625</v>
      </c>
      <c r="E6" s="13">
        <f aca="true" t="shared" si="0" ref="E6:E69">SUM(D6)/C6*100</f>
        <v>89.76890754107768</v>
      </c>
    </row>
    <row r="7" spans="1:5" s="28" customFormat="1" ht="15">
      <c r="A7" s="29" t="s">
        <v>38</v>
      </c>
      <c r="B7" s="5">
        <v>658763.806</v>
      </c>
      <c r="C7" s="5">
        <v>549393.876</v>
      </c>
      <c r="D7" s="5">
        <v>496442.535</v>
      </c>
      <c r="E7" s="13">
        <f t="shared" si="0"/>
        <v>90.361861805682</v>
      </c>
    </row>
    <row r="8" spans="1:5" s="28" customFormat="1" ht="15">
      <c r="A8" s="29" t="s">
        <v>39</v>
      </c>
      <c r="B8" s="5">
        <v>145790.687</v>
      </c>
      <c r="C8" s="5">
        <v>121862.958</v>
      </c>
      <c r="D8" s="5">
        <v>110421.236</v>
      </c>
      <c r="E8" s="13">
        <f t="shared" si="0"/>
        <v>90.6109927185585</v>
      </c>
    </row>
    <row r="9" spans="1:5" s="28" customFormat="1" ht="15">
      <c r="A9" s="29" t="s">
        <v>40</v>
      </c>
      <c r="B9" s="5">
        <v>187.729</v>
      </c>
      <c r="C9" s="5">
        <v>184.013</v>
      </c>
      <c r="D9" s="5">
        <f>177.595+0.284</f>
        <v>177.879</v>
      </c>
      <c r="E9" s="13">
        <f t="shared" si="0"/>
        <v>96.66653986403134</v>
      </c>
    </row>
    <row r="10" spans="1:5" s="28" customFormat="1" ht="15">
      <c r="A10" s="29" t="s">
        <v>41</v>
      </c>
      <c r="B10" s="5">
        <v>56871.942</v>
      </c>
      <c r="C10" s="5">
        <v>42079.633</v>
      </c>
      <c r="D10" s="5">
        <f>37751.488+83.184</f>
        <v>37834.672</v>
      </c>
      <c r="E10" s="13">
        <f t="shared" si="0"/>
        <v>89.91207694230603</v>
      </c>
    </row>
    <row r="11" spans="1:5" s="28" customFormat="1" ht="30">
      <c r="A11" s="29" t="s">
        <v>42</v>
      </c>
      <c r="B11" s="5">
        <v>88069.465</v>
      </c>
      <c r="C11" s="5">
        <v>58523.638</v>
      </c>
      <c r="D11" s="5">
        <f>51632.856+22.945</f>
        <v>51655.801</v>
      </c>
      <c r="E11" s="13">
        <f t="shared" si="0"/>
        <v>88.26484949551497</v>
      </c>
    </row>
    <row r="12" spans="1:5" s="28" customFormat="1" ht="15">
      <c r="A12" s="29" t="s">
        <v>43</v>
      </c>
      <c r="B12" s="47">
        <f>SUM(B6)-B7-B8-B9-B10-B11</f>
        <v>75799.834</v>
      </c>
      <c r="C12" s="47">
        <f>SUM(C6)-C7-C8-C9-C10-C11</f>
        <v>68386.76800000001</v>
      </c>
      <c r="D12" s="47">
        <f>SUM(D6)-D7-D8-D9-D10-D11</f>
        <v>57913.502000000044</v>
      </c>
      <c r="E12" s="54">
        <f t="shared" si="0"/>
        <v>84.68524495849846</v>
      </c>
    </row>
    <row r="13" spans="1:5" s="28" customFormat="1" ht="15">
      <c r="A13" s="60" t="s">
        <v>44</v>
      </c>
      <c r="B13" s="18">
        <v>100695.221</v>
      </c>
      <c r="C13" s="18">
        <v>97594.409</v>
      </c>
      <c r="D13" s="18">
        <f>64790.806+738.24</f>
        <v>65529.045999999995</v>
      </c>
      <c r="E13" s="13">
        <f t="shared" si="0"/>
        <v>67.14426233166697</v>
      </c>
    </row>
    <row r="14" spans="1:5" s="27" customFormat="1" ht="14.25">
      <c r="A14" s="59" t="s">
        <v>45</v>
      </c>
      <c r="B14" s="11">
        <f>B15+B22</f>
        <v>537056.785</v>
      </c>
      <c r="C14" s="11">
        <f>C15+C22</f>
        <v>449049.998</v>
      </c>
      <c r="D14" s="11">
        <f>D15+D22</f>
        <v>418593.68200000003</v>
      </c>
      <c r="E14" s="12">
        <f t="shared" si="0"/>
        <v>93.21761137164063</v>
      </c>
    </row>
    <row r="15" spans="1:5" s="28" customFormat="1" ht="15">
      <c r="A15" s="60" t="s">
        <v>46</v>
      </c>
      <c r="B15" s="18">
        <f>478106.964+29125.5</f>
        <v>507232.464</v>
      </c>
      <c r="C15" s="18">
        <f>396003.427+24271.25</f>
        <v>420274.677</v>
      </c>
      <c r="D15" s="18">
        <f>366010.056+675.59+24271.25</f>
        <v>390956.896</v>
      </c>
      <c r="E15" s="13">
        <f t="shared" si="0"/>
        <v>93.02413811622536</v>
      </c>
    </row>
    <row r="16" spans="1:5" s="28" customFormat="1" ht="15">
      <c r="A16" s="29" t="s">
        <v>38</v>
      </c>
      <c r="B16" s="5"/>
      <c r="C16" s="5"/>
      <c r="D16" s="5"/>
      <c r="E16" s="13"/>
    </row>
    <row r="17" spans="1:5" s="28" customFormat="1" ht="15">
      <c r="A17" s="29" t="s">
        <v>39</v>
      </c>
      <c r="B17" s="5"/>
      <c r="C17" s="5"/>
      <c r="D17" s="5"/>
      <c r="E17" s="13"/>
    </row>
    <row r="18" spans="1:5" s="28" customFormat="1" ht="15">
      <c r="A18" s="29" t="s">
        <v>40</v>
      </c>
      <c r="B18" s="5"/>
      <c r="C18" s="5"/>
      <c r="D18" s="5"/>
      <c r="E18" s="13"/>
    </row>
    <row r="19" spans="1:5" s="28" customFormat="1" ht="15">
      <c r="A19" s="29" t="s">
        <v>41</v>
      </c>
      <c r="B19" s="5"/>
      <c r="C19" s="5"/>
      <c r="D19" s="5"/>
      <c r="E19" s="13"/>
    </row>
    <row r="20" spans="1:5" s="28" customFormat="1" ht="30">
      <c r="A20" s="29" t="s">
        <v>42</v>
      </c>
      <c r="B20" s="5"/>
      <c r="C20" s="5"/>
      <c r="D20" s="5"/>
      <c r="E20" s="13"/>
    </row>
    <row r="21" spans="1:5" s="28" customFormat="1" ht="15">
      <c r="A21" s="29" t="s">
        <v>43</v>
      </c>
      <c r="B21" s="47">
        <f>SUM(B15)-B16-B17-B18-B19-B20</f>
        <v>507232.464</v>
      </c>
      <c r="C21" s="47">
        <f>SUM(C15)-C16-C17-C18-C19-C20</f>
        <v>420274.677</v>
      </c>
      <c r="D21" s="47">
        <f>SUM(D15)-D16-D17-D18-D19-D20</f>
        <v>390956.896</v>
      </c>
      <c r="E21" s="54">
        <f t="shared" si="0"/>
        <v>93.02413811622536</v>
      </c>
    </row>
    <row r="22" spans="1:5" s="28" customFormat="1" ht="15">
      <c r="A22" s="60" t="s">
        <v>44</v>
      </c>
      <c r="B22" s="18">
        <v>29824.321</v>
      </c>
      <c r="C22" s="18">
        <v>28775.321</v>
      </c>
      <c r="D22" s="18">
        <v>27636.786</v>
      </c>
      <c r="E22" s="13">
        <f t="shared" si="0"/>
        <v>96.04336299150233</v>
      </c>
    </row>
    <row r="23" spans="1:5" s="27" customFormat="1" ht="28.5">
      <c r="A23" s="59" t="s">
        <v>47</v>
      </c>
      <c r="B23" s="11">
        <f>B24+B34</f>
        <v>1054486.817</v>
      </c>
      <c r="C23" s="11">
        <f>C24+C34</f>
        <v>926525.857</v>
      </c>
      <c r="D23" s="11">
        <f>D24+D34</f>
        <v>876462.642</v>
      </c>
      <c r="E23" s="12">
        <f t="shared" si="0"/>
        <v>94.59667373319729</v>
      </c>
    </row>
    <row r="24" spans="1:5" s="28" customFormat="1" ht="15">
      <c r="A24" s="60" t="s">
        <v>46</v>
      </c>
      <c r="B24" s="48">
        <v>1049048.705</v>
      </c>
      <c r="C24" s="48">
        <v>921087.745</v>
      </c>
      <c r="D24" s="48">
        <f>874183.754+23.611</f>
        <v>874207.365</v>
      </c>
      <c r="E24" s="13">
        <f t="shared" si="0"/>
        <v>94.91032420586598</v>
      </c>
    </row>
    <row r="25" spans="1:5" s="28" customFormat="1" ht="15">
      <c r="A25" s="29" t="s">
        <v>38</v>
      </c>
      <c r="B25" s="47">
        <v>22699.713</v>
      </c>
      <c r="C25" s="47">
        <v>18910.152</v>
      </c>
      <c r="D25" s="47">
        <v>16918.896</v>
      </c>
      <c r="E25" s="13">
        <f t="shared" si="0"/>
        <v>89.4699101308123</v>
      </c>
    </row>
    <row r="26" spans="1:5" s="28" customFormat="1" ht="15">
      <c r="A26" s="29" t="s">
        <v>39</v>
      </c>
      <c r="B26" s="47">
        <v>4944.224</v>
      </c>
      <c r="C26" s="47">
        <v>4162.416</v>
      </c>
      <c r="D26" s="47">
        <v>3720.544</v>
      </c>
      <c r="E26" s="13">
        <f t="shared" si="0"/>
        <v>89.38424222855187</v>
      </c>
    </row>
    <row r="27" spans="1:5" s="28" customFormat="1" ht="15">
      <c r="A27" s="29" t="s">
        <v>40</v>
      </c>
      <c r="B27" s="47">
        <v>100.175</v>
      </c>
      <c r="C27" s="47">
        <v>93.275</v>
      </c>
      <c r="D27" s="47">
        <v>76.897</v>
      </c>
      <c r="E27" s="13">
        <f t="shared" si="0"/>
        <v>82.44116858751005</v>
      </c>
    </row>
    <row r="28" spans="1:5" s="28" customFormat="1" ht="15">
      <c r="A28" s="29" t="s">
        <v>41</v>
      </c>
      <c r="B28" s="47">
        <v>326.99</v>
      </c>
      <c r="C28" s="47">
        <v>265.555</v>
      </c>
      <c r="D28" s="47">
        <f>253.16+10.362</f>
        <v>263.522</v>
      </c>
      <c r="E28" s="13">
        <f t="shared" si="0"/>
        <v>99.23443354484004</v>
      </c>
    </row>
    <row r="29" spans="1:5" s="28" customFormat="1" ht="30">
      <c r="A29" s="29" t="s">
        <v>42</v>
      </c>
      <c r="B29" s="47">
        <v>1301.5</v>
      </c>
      <c r="C29" s="47">
        <v>982.59</v>
      </c>
      <c r="D29" s="47">
        <f>727.497+2.639</f>
        <v>730.136</v>
      </c>
      <c r="E29" s="13">
        <f t="shared" si="0"/>
        <v>74.30728991746302</v>
      </c>
    </row>
    <row r="30" spans="1:5" s="28" customFormat="1" ht="15">
      <c r="A30" s="29" t="s">
        <v>43</v>
      </c>
      <c r="B30" s="47">
        <f>SUM(B24)-B25-B26-B27-B28-B29</f>
        <v>1019676.103</v>
      </c>
      <c r="C30" s="47">
        <f>SUM(C24)-C25-C26-C27-C28-C29</f>
        <v>896673.757</v>
      </c>
      <c r="D30" s="47">
        <f>SUM(D24)-D25-D26-D27-D28-D29</f>
        <v>852497.37</v>
      </c>
      <c r="E30" s="13">
        <f t="shared" si="0"/>
        <v>95.07330434785993</v>
      </c>
    </row>
    <row r="31" spans="1:5" s="28" customFormat="1" ht="15">
      <c r="A31" s="29" t="s">
        <v>48</v>
      </c>
      <c r="B31" s="5">
        <f>SUM(B32:B33)</f>
        <v>940981.8999999999</v>
      </c>
      <c r="C31" s="5">
        <f>SUM(C32:C33)</f>
        <v>829794.8128</v>
      </c>
      <c r="D31" s="5">
        <f>SUM(D32:D33)</f>
        <v>795688.90011</v>
      </c>
      <c r="E31" s="13">
        <f t="shared" si="0"/>
        <v>95.88983780521411</v>
      </c>
    </row>
    <row r="32" spans="1:5" s="28" customFormat="1" ht="30">
      <c r="A32" s="61" t="s">
        <v>49</v>
      </c>
      <c r="B32" s="80">
        <v>521582.3</v>
      </c>
      <c r="C32" s="80">
        <v>428028.7658</v>
      </c>
      <c r="D32" s="81">
        <v>418435.08977</v>
      </c>
      <c r="E32" s="82">
        <f t="shared" si="0"/>
        <v>97.75863755042981</v>
      </c>
    </row>
    <row r="33" spans="1:5" s="28" customFormat="1" ht="15">
      <c r="A33" s="61" t="s">
        <v>50</v>
      </c>
      <c r="B33" s="5">
        <v>419399.6</v>
      </c>
      <c r="C33" s="5">
        <v>401766.047</v>
      </c>
      <c r="D33" s="47">
        <f>373263.81034+3990</f>
        <v>377253.81034</v>
      </c>
      <c r="E33" s="13">
        <f t="shared" si="0"/>
        <v>93.8988780054876</v>
      </c>
    </row>
    <row r="34" spans="1:5" s="28" customFormat="1" ht="15">
      <c r="A34" s="60" t="s">
        <v>44</v>
      </c>
      <c r="B34" s="48">
        <v>5438.112</v>
      </c>
      <c r="C34" s="48">
        <v>5438.112</v>
      </c>
      <c r="D34" s="48">
        <v>2255.277</v>
      </c>
      <c r="E34" s="13">
        <f t="shared" si="0"/>
        <v>41.471690910374775</v>
      </c>
    </row>
    <row r="35" spans="1:5" s="27" customFormat="1" ht="14.25">
      <c r="A35" s="59" t="s">
        <v>51</v>
      </c>
      <c r="B35" s="50">
        <f>B36+B41</f>
        <v>150822.359</v>
      </c>
      <c r="C35" s="50">
        <f>C36+C41</f>
        <v>127977.32</v>
      </c>
      <c r="D35" s="50">
        <f>D36+D41</f>
        <v>102334.46699999999</v>
      </c>
      <c r="E35" s="12">
        <f t="shared" si="0"/>
        <v>79.96297078263554</v>
      </c>
    </row>
    <row r="36" spans="1:5" s="28" customFormat="1" ht="15">
      <c r="A36" s="60" t="s">
        <v>46</v>
      </c>
      <c r="B36" s="48">
        <v>126595.773</v>
      </c>
      <c r="C36" s="48">
        <v>104063.276</v>
      </c>
      <c r="D36" s="48">
        <f>91130.246+265.468</f>
        <v>91395.71399999999</v>
      </c>
      <c r="E36" s="13">
        <f t="shared" si="0"/>
        <v>87.82705822176884</v>
      </c>
    </row>
    <row r="37" spans="1:5" s="28" customFormat="1" ht="15">
      <c r="A37" s="29" t="s">
        <v>38</v>
      </c>
      <c r="B37" s="47">
        <v>61525.389</v>
      </c>
      <c r="C37" s="47">
        <v>51599.018</v>
      </c>
      <c r="D37" s="47">
        <v>46675.404</v>
      </c>
      <c r="E37" s="13">
        <f t="shared" si="0"/>
        <v>90.45793080790803</v>
      </c>
    </row>
    <row r="38" spans="1:5" s="28" customFormat="1" ht="15">
      <c r="A38" s="29" t="s">
        <v>39</v>
      </c>
      <c r="B38" s="47">
        <v>13662.526</v>
      </c>
      <c r="C38" s="47">
        <v>11538.847</v>
      </c>
      <c r="D38" s="47">
        <v>10465.386</v>
      </c>
      <c r="E38" s="13">
        <f t="shared" si="0"/>
        <v>90.69698211615078</v>
      </c>
    </row>
    <row r="39" spans="1:5" s="28" customFormat="1" ht="30">
      <c r="A39" s="29" t="s">
        <v>42</v>
      </c>
      <c r="B39" s="47">
        <v>6322.26</v>
      </c>
      <c r="C39" s="47">
        <v>4654.236</v>
      </c>
      <c r="D39" s="47">
        <f>3646.99+4.139</f>
        <v>3651.129</v>
      </c>
      <c r="E39" s="13">
        <f t="shared" si="0"/>
        <v>78.44744013840295</v>
      </c>
    </row>
    <row r="40" spans="1:5" s="28" customFormat="1" ht="15">
      <c r="A40" s="29" t="s">
        <v>43</v>
      </c>
      <c r="B40" s="47">
        <f>SUM(B36)-B37-B38-B39</f>
        <v>45085.598</v>
      </c>
      <c r="C40" s="47">
        <f>SUM(C36)-C37-C38-C39</f>
        <v>36271.175</v>
      </c>
      <c r="D40" s="47">
        <f>SUM(D36)-D37-D38-D39</f>
        <v>30603.79499999999</v>
      </c>
      <c r="E40" s="13">
        <f t="shared" si="0"/>
        <v>84.37497544537774</v>
      </c>
    </row>
    <row r="41" spans="1:5" s="28" customFormat="1" ht="15">
      <c r="A41" s="60" t="s">
        <v>44</v>
      </c>
      <c r="B41" s="48">
        <v>24226.586</v>
      </c>
      <c r="C41" s="48">
        <v>23914.044</v>
      </c>
      <c r="D41" s="48">
        <f>10331.619+607.134</f>
        <v>10938.753</v>
      </c>
      <c r="E41" s="13">
        <f t="shared" si="0"/>
        <v>45.74196233811396</v>
      </c>
    </row>
    <row r="42" spans="1:5" s="27" customFormat="1" ht="14.25">
      <c r="A42" s="59" t="s">
        <v>52</v>
      </c>
      <c r="B42" s="50">
        <f>B43+B48</f>
        <v>113707.60999999999</v>
      </c>
      <c r="C42" s="50">
        <f>C43+C48</f>
        <v>102145.082</v>
      </c>
      <c r="D42" s="50">
        <f>D43+D48</f>
        <v>77046.361</v>
      </c>
      <c r="E42" s="12">
        <f t="shared" si="0"/>
        <v>75.42836080938288</v>
      </c>
    </row>
    <row r="43" spans="1:5" s="28" customFormat="1" ht="15">
      <c r="A43" s="60" t="s">
        <v>46</v>
      </c>
      <c r="B43" s="48">
        <v>77198.317</v>
      </c>
      <c r="C43" s="48">
        <v>65775.789</v>
      </c>
      <c r="D43" s="48">
        <f>59507.84+85.411</f>
        <v>59593.251</v>
      </c>
      <c r="E43" s="13">
        <f t="shared" si="0"/>
        <v>90.60058709443986</v>
      </c>
    </row>
    <row r="44" spans="1:5" s="28" customFormat="1" ht="15">
      <c r="A44" s="29" t="s">
        <v>38</v>
      </c>
      <c r="B44" s="47">
        <v>38000.765</v>
      </c>
      <c r="C44" s="47">
        <v>31432.175</v>
      </c>
      <c r="D44" s="47">
        <v>28703.048</v>
      </c>
      <c r="E44" s="13">
        <f t="shared" si="0"/>
        <v>91.31740962882779</v>
      </c>
    </row>
    <row r="45" spans="1:5" s="28" customFormat="1" ht="15">
      <c r="A45" s="29" t="s">
        <v>39</v>
      </c>
      <c r="B45" s="47">
        <v>8368.851</v>
      </c>
      <c r="C45" s="47">
        <v>6920.119</v>
      </c>
      <c r="D45" s="47">
        <v>6282.432</v>
      </c>
      <c r="E45" s="13">
        <f t="shared" si="0"/>
        <v>90.78502840774848</v>
      </c>
    </row>
    <row r="46" spans="1:5" s="28" customFormat="1" ht="30">
      <c r="A46" s="29" t="s">
        <v>42</v>
      </c>
      <c r="B46" s="47">
        <v>5627.013</v>
      </c>
      <c r="C46" s="47">
        <v>4190.545</v>
      </c>
      <c r="D46" s="47">
        <f>3241.817+4.403</f>
        <v>3246.22</v>
      </c>
      <c r="E46" s="13">
        <f t="shared" si="0"/>
        <v>77.46534162024271</v>
      </c>
    </row>
    <row r="47" spans="1:5" s="28" customFormat="1" ht="15">
      <c r="A47" s="29" t="s">
        <v>43</v>
      </c>
      <c r="B47" s="47">
        <f>SUM(B43)-B44-B45-B46</f>
        <v>25201.687999999995</v>
      </c>
      <c r="C47" s="47">
        <f>SUM(C43)-C44-C45-C46</f>
        <v>23232.950000000004</v>
      </c>
      <c r="D47" s="47">
        <f>SUM(D43)-D44-D45-D46</f>
        <v>21361.550999999996</v>
      </c>
      <c r="E47" s="13">
        <f t="shared" si="0"/>
        <v>91.94506509074392</v>
      </c>
    </row>
    <row r="48" spans="1:5" s="28" customFormat="1" ht="15">
      <c r="A48" s="60" t="s">
        <v>44</v>
      </c>
      <c r="B48" s="48">
        <v>36509.293</v>
      </c>
      <c r="C48" s="48">
        <v>36369.293</v>
      </c>
      <c r="D48" s="48">
        <f>17451.298+1.812</f>
        <v>17453.11</v>
      </c>
      <c r="E48" s="13">
        <f t="shared" si="0"/>
        <v>47.988587515297596</v>
      </c>
    </row>
    <row r="49" spans="1:5" s="28" customFormat="1" ht="14.25">
      <c r="A49" s="59" t="s">
        <v>53</v>
      </c>
      <c r="B49" s="11">
        <f>B50+B55</f>
        <v>163848.806</v>
      </c>
      <c r="C49" s="11">
        <f>C50+C55</f>
        <v>135725.228</v>
      </c>
      <c r="D49" s="11">
        <f>D50+D55</f>
        <v>107425.95899999999</v>
      </c>
      <c r="E49" s="12">
        <f t="shared" si="0"/>
        <v>79.14958816646819</v>
      </c>
    </row>
    <row r="50" spans="1:5" s="28" customFormat="1" ht="15">
      <c r="A50" s="60" t="s">
        <v>46</v>
      </c>
      <c r="B50" s="18">
        <f>146383.581+90.5</f>
        <v>146474.081</v>
      </c>
      <c r="C50" s="18">
        <v>118686.503</v>
      </c>
      <c r="D50" s="18">
        <v>102419.313</v>
      </c>
      <c r="E50" s="13">
        <f t="shared" si="0"/>
        <v>86.29398491924562</v>
      </c>
    </row>
    <row r="51" spans="1:5" s="28" customFormat="1" ht="15">
      <c r="A51" s="29" t="s">
        <v>38</v>
      </c>
      <c r="B51" s="5">
        <f>96802.106+74.2</f>
        <v>96876.306</v>
      </c>
      <c r="C51" s="5">
        <v>77630.733</v>
      </c>
      <c r="D51" s="5">
        <v>69883.65</v>
      </c>
      <c r="E51" s="13">
        <f t="shared" si="0"/>
        <v>90.02059789903053</v>
      </c>
    </row>
    <row r="52" spans="1:5" s="28" customFormat="1" ht="15">
      <c r="A52" s="29" t="s">
        <v>39</v>
      </c>
      <c r="B52" s="5">
        <f>21264.482+16.3</f>
        <v>21280.782</v>
      </c>
      <c r="C52" s="5">
        <v>17109.358</v>
      </c>
      <c r="D52" s="5">
        <v>15221.051</v>
      </c>
      <c r="E52" s="13">
        <f t="shared" si="0"/>
        <v>88.96330885121463</v>
      </c>
    </row>
    <row r="53" spans="1:5" s="28" customFormat="1" ht="30">
      <c r="A53" s="29" t="s">
        <v>42</v>
      </c>
      <c r="B53" s="5">
        <f>5245.45-5.681</f>
        <v>5239.769</v>
      </c>
      <c r="C53" s="5">
        <v>3730.444</v>
      </c>
      <c r="D53" s="5">
        <v>2989.87</v>
      </c>
      <c r="E53" s="13">
        <f t="shared" si="0"/>
        <v>80.14783226875942</v>
      </c>
    </row>
    <row r="54" spans="1:5" s="28" customFormat="1" ht="15">
      <c r="A54" s="29" t="s">
        <v>43</v>
      </c>
      <c r="B54" s="5">
        <f>SUM(B50)-B51-B52-B53+5.681</f>
        <v>23082.90500000001</v>
      </c>
      <c r="C54" s="5">
        <f>SUM(C50)-C51-C52-C53</f>
        <v>20215.968000000004</v>
      </c>
      <c r="D54" s="5">
        <f>SUM(D50)-D51-D52-D53</f>
        <v>14324.742000000002</v>
      </c>
      <c r="E54" s="13">
        <f t="shared" si="0"/>
        <v>70.85855102263714</v>
      </c>
    </row>
    <row r="55" spans="1:5" s="28" customFormat="1" ht="15">
      <c r="A55" s="60" t="s">
        <v>44</v>
      </c>
      <c r="B55" s="18">
        <v>17374.725</v>
      </c>
      <c r="C55" s="18">
        <v>17038.725</v>
      </c>
      <c r="D55" s="18">
        <v>5006.646</v>
      </c>
      <c r="E55" s="13">
        <f t="shared" si="0"/>
        <v>29.38392397318462</v>
      </c>
    </row>
    <row r="56" spans="1:5" s="28" customFormat="1" ht="28.5">
      <c r="A56" s="14" t="s">
        <v>54</v>
      </c>
      <c r="B56" s="15">
        <f>B57+B60</f>
        <v>550605.306</v>
      </c>
      <c r="C56" s="15">
        <f>C57+C60</f>
        <v>526390.4299999999</v>
      </c>
      <c r="D56" s="49">
        <f>D57+D60</f>
        <v>256380.36299999998</v>
      </c>
      <c r="E56" s="12">
        <f t="shared" si="0"/>
        <v>48.70536172171672</v>
      </c>
    </row>
    <row r="57" spans="1:5" s="28" customFormat="1" ht="15">
      <c r="A57" s="60" t="s">
        <v>46</v>
      </c>
      <c r="B57" s="18">
        <v>345485.049</v>
      </c>
      <c r="C57" s="18">
        <v>324646.85</v>
      </c>
      <c r="D57" s="18">
        <f>159146.941+57.123</f>
        <v>159204.06399999998</v>
      </c>
      <c r="E57" s="13">
        <f t="shared" si="0"/>
        <v>49.039152543756394</v>
      </c>
    </row>
    <row r="58" spans="1:5" s="28" customFormat="1" ht="30">
      <c r="A58" s="29" t="s">
        <v>42</v>
      </c>
      <c r="B58" s="5">
        <v>25570.02505</v>
      </c>
      <c r="C58" s="5">
        <v>25179.877</v>
      </c>
      <c r="D58" s="5">
        <v>21204.954</v>
      </c>
      <c r="E58" s="13">
        <f t="shared" si="0"/>
        <v>84.21389032202184</v>
      </c>
    </row>
    <row r="59" spans="1:5" s="28" customFormat="1" ht="15">
      <c r="A59" s="29" t="s">
        <v>43</v>
      </c>
      <c r="B59" s="5">
        <f>SUM(B57)-B58</f>
        <v>319915.02395</v>
      </c>
      <c r="C59" s="5">
        <f>SUM(C57)-C58</f>
        <v>299466.973</v>
      </c>
      <c r="D59" s="5">
        <f>SUM(D57)-D58</f>
        <v>137999.11</v>
      </c>
      <c r="E59" s="13">
        <f t="shared" si="0"/>
        <v>46.081579086185236</v>
      </c>
    </row>
    <row r="60" spans="1:5" s="28" customFormat="1" ht="15">
      <c r="A60" s="60" t="s">
        <v>44</v>
      </c>
      <c r="B60" s="18">
        <v>205120.257</v>
      </c>
      <c r="C60" s="18">
        <v>201743.58</v>
      </c>
      <c r="D60" s="18">
        <v>97176.299</v>
      </c>
      <c r="E60" s="13">
        <f t="shared" si="0"/>
        <v>48.16822374223755</v>
      </c>
    </row>
    <row r="61" spans="1:5" s="28" customFormat="1" ht="15">
      <c r="A61" s="14" t="s">
        <v>55</v>
      </c>
      <c r="B61" s="15">
        <f>SUM(B62)</f>
        <v>184133.332</v>
      </c>
      <c r="C61" s="15">
        <f>SUM(C62)</f>
        <v>168078.266</v>
      </c>
      <c r="D61" s="15">
        <f>SUM(D62)</f>
        <v>65102.486999999994</v>
      </c>
      <c r="E61" s="12">
        <f t="shared" si="0"/>
        <v>38.73343564836633</v>
      </c>
    </row>
    <row r="62" spans="1:5" s="28" customFormat="1" ht="15">
      <c r="A62" s="60" t="s">
        <v>44</v>
      </c>
      <c r="B62" s="18">
        <v>184133.332</v>
      </c>
      <c r="C62" s="18">
        <v>168078.266</v>
      </c>
      <c r="D62" s="18">
        <f>64087.073+1015.414</f>
        <v>65102.486999999994</v>
      </c>
      <c r="E62" s="13">
        <f t="shared" si="0"/>
        <v>38.73343564836633</v>
      </c>
    </row>
    <row r="63" spans="1:5" s="28" customFormat="1" ht="15">
      <c r="A63" s="62" t="s">
        <v>56</v>
      </c>
      <c r="B63" s="15">
        <f>SUM(B64:B65)</f>
        <v>181591.049</v>
      </c>
      <c r="C63" s="15">
        <f>SUM(C64:C65)</f>
        <v>180591.049</v>
      </c>
      <c r="D63" s="15">
        <f>SUM(D64:D65)</f>
        <v>108686.769</v>
      </c>
      <c r="E63" s="12">
        <f t="shared" si="0"/>
        <v>60.18391808555251</v>
      </c>
    </row>
    <row r="64" spans="1:5" s="28" customFormat="1" ht="15">
      <c r="A64" s="60" t="s">
        <v>43</v>
      </c>
      <c r="B64" s="18">
        <v>97630.315</v>
      </c>
      <c r="C64" s="18">
        <v>96630.315</v>
      </c>
      <c r="D64" s="18">
        <v>61218.471</v>
      </c>
      <c r="E64" s="13">
        <f t="shared" si="0"/>
        <v>63.353276867616536</v>
      </c>
    </row>
    <row r="65" spans="1:5" s="28" customFormat="1" ht="15">
      <c r="A65" s="60" t="s">
        <v>44</v>
      </c>
      <c r="B65" s="18">
        <v>83960.734</v>
      </c>
      <c r="C65" s="18">
        <v>83960.734</v>
      </c>
      <c r="D65" s="18">
        <v>47468.298</v>
      </c>
      <c r="E65" s="13">
        <f t="shared" si="0"/>
        <v>56.536306602560195</v>
      </c>
    </row>
    <row r="66" spans="1:5" s="28" customFormat="1" ht="57">
      <c r="A66" s="63" t="s">
        <v>57</v>
      </c>
      <c r="B66" s="15">
        <f>SUM(B67:B67)</f>
        <v>15068.326</v>
      </c>
      <c r="C66" s="15">
        <f>SUM(C67:C67)</f>
        <v>15068.326</v>
      </c>
      <c r="D66" s="15">
        <f>SUM(D67:D67)</f>
        <v>9245.166</v>
      </c>
      <c r="E66" s="12">
        <f t="shared" si="0"/>
        <v>61.35496404842847</v>
      </c>
    </row>
    <row r="67" spans="1:5" s="28" customFormat="1" ht="15">
      <c r="A67" s="60" t="s">
        <v>44</v>
      </c>
      <c r="B67" s="18">
        <v>15068.326</v>
      </c>
      <c r="C67" s="18">
        <v>15068.326</v>
      </c>
      <c r="D67" s="18">
        <v>9245.166</v>
      </c>
      <c r="E67" s="13">
        <f t="shared" si="0"/>
        <v>61.35496404842847</v>
      </c>
    </row>
    <row r="68" spans="1:5" s="28" customFormat="1" ht="39.75" customHeight="1">
      <c r="A68" s="62" t="s">
        <v>58</v>
      </c>
      <c r="B68" s="11">
        <f>SUM(B69)+B72</f>
        <v>8734</v>
      </c>
      <c r="C68" s="11">
        <f>SUM(C69)+C72</f>
        <v>7581.84</v>
      </c>
      <c r="D68" s="11">
        <f>SUM(D69)+D72</f>
        <v>6719.102000000001</v>
      </c>
      <c r="E68" s="12">
        <f t="shared" si="0"/>
        <v>88.62099437603538</v>
      </c>
    </row>
    <row r="69" spans="1:5" s="28" customFormat="1" ht="15">
      <c r="A69" s="60" t="s">
        <v>46</v>
      </c>
      <c r="B69" s="18">
        <v>8564</v>
      </c>
      <c r="C69" s="18">
        <v>7411.84</v>
      </c>
      <c r="D69" s="18">
        <v>6556.801</v>
      </c>
      <c r="E69" s="13">
        <f t="shared" si="0"/>
        <v>88.46387671617305</v>
      </c>
    </row>
    <row r="70" spans="1:5" s="28" customFormat="1" ht="30">
      <c r="A70" s="29" t="s">
        <v>42</v>
      </c>
      <c r="B70" s="5">
        <v>19</v>
      </c>
      <c r="C70" s="5">
        <v>18.9</v>
      </c>
      <c r="D70" s="5">
        <v>6.946</v>
      </c>
      <c r="E70" s="13">
        <f aca="true" t="shared" si="1" ref="E70:E76">SUM(D70)/C70*100</f>
        <v>36.75132275132275</v>
      </c>
    </row>
    <row r="71" spans="1:5" s="28" customFormat="1" ht="15">
      <c r="A71" s="29" t="s">
        <v>43</v>
      </c>
      <c r="B71" s="5">
        <f>SUM(B69)-B70</f>
        <v>8545</v>
      </c>
      <c r="C71" s="5">
        <f>SUM(C69)-C70</f>
        <v>7392.9400000000005</v>
      </c>
      <c r="D71" s="5">
        <f>SUM(D69)-D70</f>
        <v>6549.8550000000005</v>
      </c>
      <c r="E71" s="12">
        <f t="shared" si="1"/>
        <v>88.59607950287707</v>
      </c>
    </row>
    <row r="72" spans="1:5" s="28" customFormat="1" ht="15">
      <c r="A72" s="60" t="s">
        <v>44</v>
      </c>
      <c r="B72" s="18">
        <v>170</v>
      </c>
      <c r="C72" s="18">
        <v>170</v>
      </c>
      <c r="D72" s="5">
        <v>162.301</v>
      </c>
      <c r="E72" s="13">
        <f t="shared" si="1"/>
        <v>95.47117647058823</v>
      </c>
    </row>
    <row r="73" spans="1:5" s="28" customFormat="1" ht="15">
      <c r="A73" s="62" t="s">
        <v>59</v>
      </c>
      <c r="B73" s="11">
        <v>2589.8</v>
      </c>
      <c r="C73" s="11">
        <v>2189.8</v>
      </c>
      <c r="D73" s="11"/>
      <c r="E73" s="13">
        <f t="shared" si="1"/>
        <v>0</v>
      </c>
    </row>
    <row r="74" spans="1:5" s="28" customFormat="1" ht="14.25">
      <c r="A74" s="62" t="s">
        <v>60</v>
      </c>
      <c r="B74" s="11">
        <v>53836.8</v>
      </c>
      <c r="C74" s="11">
        <v>44864</v>
      </c>
      <c r="D74" s="11">
        <v>43368.533</v>
      </c>
      <c r="E74" s="12">
        <f t="shared" si="1"/>
        <v>96.66666592368045</v>
      </c>
    </row>
    <row r="75" spans="1:5" s="27" customFormat="1" ht="15">
      <c r="A75" s="59" t="s">
        <v>61</v>
      </c>
      <c r="B75" s="11">
        <f>SUM(B76)+B80</f>
        <v>135190.99200000003</v>
      </c>
      <c r="C75" s="11">
        <f>SUM(C76)+C80</f>
        <v>127255.935</v>
      </c>
      <c r="D75" s="11">
        <f>SUM(D76)+D80</f>
        <v>98164.226</v>
      </c>
      <c r="E75" s="13">
        <f t="shared" si="1"/>
        <v>77.13921240687124</v>
      </c>
    </row>
    <row r="76" spans="1:5" s="27" customFormat="1" ht="15">
      <c r="A76" s="60" t="s">
        <v>46</v>
      </c>
      <c r="B76" s="18">
        <v>63496.05</v>
      </c>
      <c r="C76" s="18">
        <v>59962.612</v>
      </c>
      <c r="D76" s="18">
        <v>48899.37</v>
      </c>
      <c r="E76" s="12">
        <f t="shared" si="1"/>
        <v>81.54976637775553</v>
      </c>
    </row>
    <row r="77" spans="1:5" s="28" customFormat="1" ht="15">
      <c r="A77" s="29" t="s">
        <v>38</v>
      </c>
      <c r="B77" s="5"/>
      <c r="C77" s="5"/>
      <c r="D77" s="5"/>
      <c r="E77" s="12"/>
    </row>
    <row r="78" spans="1:5" s="28" customFormat="1" ht="15">
      <c r="A78" s="29" t="s">
        <v>39</v>
      </c>
      <c r="B78" s="5"/>
      <c r="C78" s="5"/>
      <c r="D78" s="5"/>
      <c r="E78" s="12"/>
    </row>
    <row r="79" spans="1:5" s="28" customFormat="1" ht="15">
      <c r="A79" s="29" t="s">
        <v>43</v>
      </c>
      <c r="B79" s="5">
        <f>SUM(B76)-B77-B78</f>
        <v>63496.05</v>
      </c>
      <c r="C79" s="5">
        <f>SUM(C76)-C77-C78</f>
        <v>59962.612</v>
      </c>
      <c r="D79" s="5">
        <f>SUM(D76)-D77-D78</f>
        <v>48899.37</v>
      </c>
      <c r="E79" s="13">
        <f aca="true" t="shared" si="2" ref="E79:E90">SUM(D79)/C79*100</f>
        <v>81.54976637775553</v>
      </c>
    </row>
    <row r="80" spans="1:5" s="28" customFormat="1" ht="15">
      <c r="A80" s="60" t="s">
        <v>44</v>
      </c>
      <c r="B80" s="18">
        <f>3035.586+48800.3+19551.056+308</f>
        <v>71694.94200000001</v>
      </c>
      <c r="C80" s="18">
        <f>48800.3+308+1502.7+16682.323</f>
        <v>67293.323</v>
      </c>
      <c r="D80" s="18">
        <v>49264.856</v>
      </c>
      <c r="E80" s="13">
        <f t="shared" si="2"/>
        <v>73.20912952983463</v>
      </c>
    </row>
    <row r="81" spans="1:5" s="28" customFormat="1" ht="40.5">
      <c r="A81" s="64" t="s">
        <v>62</v>
      </c>
      <c r="B81" s="50">
        <v>25360.833</v>
      </c>
      <c r="C81" s="50">
        <v>25162.718</v>
      </c>
      <c r="D81" s="50">
        <v>18000</v>
      </c>
      <c r="E81" s="13">
        <f t="shared" si="2"/>
        <v>71.53440260308922</v>
      </c>
    </row>
    <row r="82" spans="1:10" s="32" customFormat="1" ht="15.75">
      <c r="A82" s="65" t="s">
        <v>63</v>
      </c>
      <c r="B82" s="51">
        <f>B5+B14+B23+B35+B42+B49+B56+B61+B63+B66+B68+B73+B74+B75+B81</f>
        <v>4303211.498999999</v>
      </c>
      <c r="C82" s="51">
        <f>C5+C14+C23+C35+C42+C49+C56+C61+C63+C66+C68+C73+C74+C75+C81</f>
        <v>3776631.1439999994</v>
      </c>
      <c r="D82" s="21">
        <f>D5+D14+D23+D35+D42+D49+D56+D61+D63+D66+D68+D73+D74+D75+D81</f>
        <v>3007504.428</v>
      </c>
      <c r="E82" s="52">
        <f t="shared" si="2"/>
        <v>79.63458207397551</v>
      </c>
      <c r="F82" s="30"/>
      <c r="G82" s="30"/>
      <c r="H82" s="31"/>
      <c r="I82" s="31"/>
      <c r="J82" s="31"/>
    </row>
    <row r="83" spans="1:10" s="32" customFormat="1" ht="15.75">
      <c r="A83" s="59" t="s">
        <v>46</v>
      </c>
      <c r="B83" s="21">
        <f>B6+B15+B24+B36+B43+B50+B57+B64+B69+B76+B74</f>
        <v>3501045.017</v>
      </c>
      <c r="C83" s="21">
        <f>C6+C15+C24+C36+C43+C50+C57+C64+C69+C76+C74</f>
        <v>3003834.4930000002</v>
      </c>
      <c r="D83" s="21">
        <f>D6+D15+D24+D36+D43+D50+D57+D64+D69+D76+D74</f>
        <v>2592265.403</v>
      </c>
      <c r="E83" s="52">
        <f t="shared" si="2"/>
        <v>86.29854304692545</v>
      </c>
      <c r="F83" s="30"/>
      <c r="G83" s="30"/>
      <c r="H83" s="31"/>
      <c r="I83" s="31"/>
      <c r="J83" s="31"/>
    </row>
    <row r="84" spans="1:5" s="33" customFormat="1" ht="15">
      <c r="A84" s="66" t="s">
        <v>38</v>
      </c>
      <c r="B84" s="15">
        <f aca="true" t="shared" si="3" ref="B84:D85">B7+B16+B25+B37+B44+B51+B77</f>
        <v>877865.9789999999</v>
      </c>
      <c r="C84" s="15">
        <f t="shared" si="3"/>
        <v>728965.9540000001</v>
      </c>
      <c r="D84" s="15">
        <f t="shared" si="3"/>
        <v>658623.5329999999</v>
      </c>
      <c r="E84" s="12">
        <f t="shared" si="2"/>
        <v>90.3503832224241</v>
      </c>
    </row>
    <row r="85" spans="1:5" ht="15">
      <c r="A85" s="66" t="s">
        <v>39</v>
      </c>
      <c r="B85" s="15">
        <f t="shared" si="3"/>
        <v>194047.07</v>
      </c>
      <c r="C85" s="15">
        <f t="shared" si="3"/>
        <v>161593.698</v>
      </c>
      <c r="D85" s="15">
        <f t="shared" si="3"/>
        <v>146110.649</v>
      </c>
      <c r="E85" s="12">
        <f t="shared" si="2"/>
        <v>90.41853166823375</v>
      </c>
    </row>
    <row r="86" spans="1:5" ht="15">
      <c r="A86" s="66" t="s">
        <v>64</v>
      </c>
      <c r="B86" s="15">
        <f>B70+B11+B20+B29+B39+B46+B53+B58</f>
        <v>132149.03205</v>
      </c>
      <c r="C86" s="15">
        <f>C70+C11+C20+C29+C39+C46+C53+C58</f>
        <v>97280.23000000001</v>
      </c>
      <c r="D86" s="15">
        <f>D70+D11+D20+D29+D39+D46+D53+D58</f>
        <v>83485.05600000001</v>
      </c>
      <c r="E86" s="12">
        <f t="shared" si="2"/>
        <v>85.8191392022819</v>
      </c>
    </row>
    <row r="87" spans="1:5" ht="15">
      <c r="A87" s="66" t="s">
        <v>43</v>
      </c>
      <c r="B87" s="15">
        <f>B83-B84-B85-B86</f>
        <v>2296982.9359500003</v>
      </c>
      <c r="C87" s="15">
        <f>C83-C84-C85-C86</f>
        <v>2015994.611</v>
      </c>
      <c r="D87" s="15">
        <f>D83-D84-D85-D86</f>
        <v>1704046.165</v>
      </c>
      <c r="E87" s="12">
        <f t="shared" si="2"/>
        <v>84.52632540296013</v>
      </c>
    </row>
    <row r="88" spans="1:5" ht="15">
      <c r="A88" s="59" t="s">
        <v>44</v>
      </c>
      <c r="B88" s="11">
        <f>B13+B22+B41+B34+B55+B60+B62+B65+B67+B72+B80+B48</f>
        <v>774215.8489999999</v>
      </c>
      <c r="C88" s="11">
        <f>C13+C22+C41+C34+C55+C60+C62+C65+C67+C72+C80+C48</f>
        <v>745444.1329999998</v>
      </c>
      <c r="D88" s="11">
        <f>D13+D22+D41+D34+D55+D60+D62+D65+D67+D72+D80+D48</f>
        <v>397239.025</v>
      </c>
      <c r="E88" s="12">
        <f t="shared" si="2"/>
        <v>53.28890622578689</v>
      </c>
    </row>
    <row r="89" spans="1:5" ht="15">
      <c r="A89" s="59" t="s">
        <v>65</v>
      </c>
      <c r="B89" s="11">
        <f>SUM(B81)</f>
        <v>25360.833</v>
      </c>
      <c r="C89" s="11">
        <f>SUM(C81)</f>
        <v>25162.718</v>
      </c>
      <c r="D89" s="11">
        <f>SUM(D81)</f>
        <v>18000</v>
      </c>
      <c r="E89" s="12">
        <f t="shared" si="2"/>
        <v>71.53440260308922</v>
      </c>
    </row>
    <row r="90" spans="1:5" ht="28.5">
      <c r="A90" s="59" t="s">
        <v>66</v>
      </c>
      <c r="B90" s="11">
        <f>SUM(B73)</f>
        <v>2589.8</v>
      </c>
      <c r="C90" s="11">
        <f>SUM(C73)</f>
        <v>2189.8</v>
      </c>
      <c r="D90" s="11"/>
      <c r="E90" s="12">
        <f t="shared" si="2"/>
        <v>0</v>
      </c>
    </row>
    <row r="93" spans="2:3" ht="15">
      <c r="B93" s="35"/>
      <c r="C93" s="35"/>
    </row>
    <row r="94" spans="2:3" ht="15">
      <c r="B94" s="35"/>
      <c r="C94" s="35"/>
    </row>
    <row r="95" spans="2:3" ht="15">
      <c r="B95" s="35"/>
      <c r="C95" s="35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1968503937007874" right="0.4724409448818898" top="0.35433070866141736" bottom="0.7480314960629921" header="0.196850393700787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2017-10-18T06:39:51Z</cp:lastPrinted>
  <dcterms:created xsi:type="dcterms:W3CDTF">2015-04-07T07:35:57Z</dcterms:created>
  <dcterms:modified xsi:type="dcterms:W3CDTF">2017-12-04T09:51:02Z</dcterms:modified>
  <cp:category/>
  <cp:version/>
  <cp:contentType/>
  <cp:contentStatus/>
</cp:coreProperties>
</file>